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gagliardi\Desktop\Documenti gara soprravvitto\documenti di gara revisionati\Documenti di gara non firmati digitalmente\"/>
    </mc:Choice>
  </mc:AlternateContent>
  <xr:revisionPtr revIDLastSave="0" documentId="13_ncr:1_{7F29D37F-22D4-4D83-BADC-08B838659D9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Lotto 1 - Nazionale 15" sheetId="1" r:id="rId1"/>
    <sheet name="Lotto 2 - Nazionale 16" sheetId="2" r:id="rId2"/>
    <sheet name="Lotto 3 - Nazionale 17" sheetId="3" r:id="rId3"/>
    <sheet name="Riepilogo" sheetId="4" r:id="rId4"/>
  </sheets>
  <definedNames>
    <definedName name="_xlnm.Print_Area" localSheetId="0">'Lotto 1 - Nazionale 15'!$A$1:$J$30</definedName>
    <definedName name="_xlnm.Print_Area" localSheetId="1">'Lotto 2 - Nazionale 16'!$A$1:$J$30</definedName>
    <definedName name="_xlnm.Print_Area" localSheetId="2">'Lotto 3 - Nazionale 17'!$A$1:$J$30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4" l="1"/>
  <c r="K10" i="4"/>
  <c r="I10" i="4"/>
  <c r="G5" i="4"/>
  <c r="G4" i="4" s="1"/>
  <c r="F5" i="4"/>
  <c r="F4" i="4" s="1"/>
  <c r="F6" i="4" s="1"/>
  <c r="E5" i="4"/>
  <c r="C5" i="4"/>
  <c r="G6" i="4" l="1"/>
  <c r="G7" i="4" s="1"/>
  <c r="K4" i="4"/>
  <c r="J4" i="4"/>
  <c r="F7" i="4"/>
  <c r="E4" i="4"/>
  <c r="C4" i="4"/>
  <c r="C6" i="4" s="1"/>
  <c r="C7" i="4" s="1"/>
  <c r="E10" i="3"/>
  <c r="I10" i="3" s="1"/>
  <c r="F10" i="3"/>
  <c r="G10" i="3"/>
  <c r="D10" i="3"/>
  <c r="E10" i="2"/>
  <c r="I10" i="2" s="1"/>
  <c r="F10" i="2"/>
  <c r="G10" i="2"/>
  <c r="D10" i="2"/>
  <c r="E10" i="1"/>
  <c r="F10" i="1"/>
  <c r="G10" i="1"/>
  <c r="D10" i="1"/>
  <c r="D15" i="3"/>
  <c r="E15" i="3" s="1"/>
  <c r="G14" i="3"/>
  <c r="F14" i="3"/>
  <c r="E14" i="3"/>
  <c r="D14" i="3"/>
  <c r="G13" i="3"/>
  <c r="F13" i="3"/>
  <c r="F12" i="3" s="1"/>
  <c r="E13" i="3"/>
  <c r="D13" i="3"/>
  <c r="C12" i="3"/>
  <c r="I11" i="3"/>
  <c r="D9" i="3"/>
  <c r="E9" i="3" s="1"/>
  <c r="F9" i="3" s="1"/>
  <c r="G9" i="3" s="1"/>
  <c r="G6" i="3"/>
  <c r="F6" i="3"/>
  <c r="E6" i="3"/>
  <c r="D6" i="3"/>
  <c r="G5" i="3"/>
  <c r="F5" i="3"/>
  <c r="E5" i="3"/>
  <c r="D5" i="3"/>
  <c r="I5" i="3" s="1"/>
  <c r="C4" i="3"/>
  <c r="E8" i="3" s="1"/>
  <c r="D15" i="2"/>
  <c r="E15" i="2" s="1"/>
  <c r="G14" i="2"/>
  <c r="F14" i="2"/>
  <c r="E14" i="2"/>
  <c r="D14" i="2"/>
  <c r="G13" i="2"/>
  <c r="G12" i="2" s="1"/>
  <c r="F13" i="2"/>
  <c r="F12" i="2" s="1"/>
  <c r="E13" i="2"/>
  <c r="E12" i="2" s="1"/>
  <c r="D13" i="2"/>
  <c r="C12" i="2"/>
  <c r="I11" i="2"/>
  <c r="D9" i="2"/>
  <c r="G6" i="2"/>
  <c r="F6" i="2"/>
  <c r="E6" i="2"/>
  <c r="D6" i="2"/>
  <c r="G5" i="2"/>
  <c r="F5" i="2"/>
  <c r="E5" i="2"/>
  <c r="D5" i="2"/>
  <c r="C4" i="2"/>
  <c r="C18" i="2" s="1"/>
  <c r="E6" i="4" l="1"/>
  <c r="E7" i="4" s="1"/>
  <c r="I4" i="4"/>
  <c r="E12" i="3"/>
  <c r="E7" i="3" s="1"/>
  <c r="D12" i="3"/>
  <c r="I6" i="3"/>
  <c r="D4" i="3"/>
  <c r="G12" i="3"/>
  <c r="I14" i="3"/>
  <c r="I14" i="2"/>
  <c r="G4" i="2"/>
  <c r="I6" i="2"/>
  <c r="D12" i="2"/>
  <c r="E4" i="3"/>
  <c r="I4" i="3" s="1"/>
  <c r="J11" i="3" s="1"/>
  <c r="G4" i="3"/>
  <c r="F4" i="3"/>
  <c r="I9" i="3"/>
  <c r="F15" i="3"/>
  <c r="G15" i="3" s="1"/>
  <c r="D8" i="3"/>
  <c r="D7" i="3" s="1"/>
  <c r="C18" i="3"/>
  <c r="F8" i="3"/>
  <c r="G8" i="3"/>
  <c r="I13" i="3"/>
  <c r="C7" i="3"/>
  <c r="E9" i="2"/>
  <c r="F9" i="2" s="1"/>
  <c r="G9" i="2" s="1"/>
  <c r="D4" i="2"/>
  <c r="E4" i="2"/>
  <c r="F4" i="2"/>
  <c r="I5" i="2"/>
  <c r="C7" i="2"/>
  <c r="G18" i="2"/>
  <c r="G17" i="2" s="1"/>
  <c r="C17" i="2"/>
  <c r="F18" i="2"/>
  <c r="F17" i="2" s="1"/>
  <c r="E18" i="2"/>
  <c r="E17" i="2" s="1"/>
  <c r="D18" i="2"/>
  <c r="D17" i="2" s="1"/>
  <c r="I12" i="2"/>
  <c r="F15" i="2"/>
  <c r="G15" i="2" s="1"/>
  <c r="I13" i="2"/>
  <c r="I12" i="3" l="1"/>
  <c r="J12" i="3" s="1"/>
  <c r="I4" i="2"/>
  <c r="J14" i="2" s="1"/>
  <c r="J14" i="3"/>
  <c r="J13" i="3"/>
  <c r="I8" i="3"/>
  <c r="J8" i="3" s="1"/>
  <c r="F7" i="3"/>
  <c r="J9" i="3"/>
  <c r="G7" i="3"/>
  <c r="I7" i="3" s="1"/>
  <c r="J7" i="3" s="1"/>
  <c r="J10" i="3"/>
  <c r="C17" i="3"/>
  <c r="G18" i="3"/>
  <c r="G17" i="3" s="1"/>
  <c r="F18" i="3"/>
  <c r="F17" i="3" s="1"/>
  <c r="E18" i="3"/>
  <c r="E17" i="3" s="1"/>
  <c r="E20" i="3" s="1"/>
  <c r="D18" i="3"/>
  <c r="D17" i="3" s="1"/>
  <c r="D20" i="3" s="1"/>
  <c r="I15" i="3"/>
  <c r="J15" i="3" s="1"/>
  <c r="I15" i="2"/>
  <c r="I9" i="2"/>
  <c r="G8" i="2"/>
  <c r="G7" i="2" s="1"/>
  <c r="G20" i="2" s="1"/>
  <c r="F8" i="2"/>
  <c r="F7" i="2" s="1"/>
  <c r="F20" i="2" s="1"/>
  <c r="E8" i="2"/>
  <c r="E7" i="2" s="1"/>
  <c r="E20" i="2" s="1"/>
  <c r="D8" i="2"/>
  <c r="D7" i="2" s="1"/>
  <c r="D20" i="2" s="1"/>
  <c r="I17" i="2"/>
  <c r="I18" i="2"/>
  <c r="C20" i="2"/>
  <c r="J9" i="2" l="1"/>
  <c r="J18" i="2"/>
  <c r="J17" i="2"/>
  <c r="J11" i="2"/>
  <c r="J15" i="2"/>
  <c r="J12" i="2"/>
  <c r="J10" i="2"/>
  <c r="J13" i="2"/>
  <c r="I17" i="3"/>
  <c r="J17" i="3" s="1"/>
  <c r="I18" i="3"/>
  <c r="J18" i="3" s="1"/>
  <c r="C20" i="3"/>
  <c r="G20" i="3"/>
  <c r="F20" i="3"/>
  <c r="I7" i="2"/>
  <c r="J7" i="2" s="1"/>
  <c r="I8" i="2"/>
  <c r="J8" i="2" s="1"/>
  <c r="C22" i="2"/>
  <c r="C23" i="2"/>
  <c r="I20" i="2"/>
  <c r="J20" i="2" s="1"/>
  <c r="C22" i="3" l="1"/>
  <c r="C23" i="3"/>
  <c r="I20" i="3"/>
  <c r="J20" i="3" s="1"/>
  <c r="E23" i="2"/>
  <c r="D23" i="2"/>
  <c r="F23" i="2"/>
  <c r="G23" i="2"/>
  <c r="D22" i="2"/>
  <c r="C21" i="2"/>
  <c r="G22" i="2"/>
  <c r="E22" i="2"/>
  <c r="F22" i="2"/>
  <c r="E23" i="3" l="1"/>
  <c r="D23" i="3"/>
  <c r="G23" i="3"/>
  <c r="F23" i="3"/>
  <c r="D22" i="3"/>
  <c r="C21" i="3"/>
  <c r="G22" i="3"/>
  <c r="E22" i="3"/>
  <c r="F22" i="3"/>
  <c r="I23" i="2"/>
  <c r="J23" i="2" s="1"/>
  <c r="E21" i="2"/>
  <c r="E25" i="2" s="1"/>
  <c r="E26" i="2" s="1"/>
  <c r="G21" i="2"/>
  <c r="G25" i="2" s="1"/>
  <c r="G26" i="2" s="1"/>
  <c r="D21" i="2"/>
  <c r="D25" i="2" s="1"/>
  <c r="D26" i="2" s="1"/>
  <c r="C25" i="2"/>
  <c r="F21" i="2"/>
  <c r="F25" i="2" s="1"/>
  <c r="F26" i="2" s="1"/>
  <c r="I22" i="2"/>
  <c r="J22" i="2" s="1"/>
  <c r="E21" i="3" l="1"/>
  <c r="E25" i="3" s="1"/>
  <c r="E26" i="3" s="1"/>
  <c r="G21" i="3"/>
  <c r="G25" i="3" s="1"/>
  <c r="G26" i="3" s="1"/>
  <c r="D21" i="3"/>
  <c r="D25" i="3" s="1"/>
  <c r="D26" i="3" s="1"/>
  <c r="I23" i="3"/>
  <c r="J23" i="3" s="1"/>
  <c r="C25" i="3"/>
  <c r="I22" i="3"/>
  <c r="J22" i="3" s="1"/>
  <c r="F21" i="3"/>
  <c r="F25" i="3" s="1"/>
  <c r="F26" i="3" s="1"/>
  <c r="C26" i="2"/>
  <c r="I25" i="2"/>
  <c r="J25" i="2" s="1"/>
  <c r="I21" i="2"/>
  <c r="J21" i="2" s="1"/>
  <c r="C26" i="3" l="1"/>
  <c r="I25" i="3"/>
  <c r="J25" i="3" s="1"/>
  <c r="I21" i="3"/>
  <c r="J21" i="3" s="1"/>
  <c r="E14" i="1" l="1"/>
  <c r="F14" i="1"/>
  <c r="G14" i="1"/>
  <c r="D14" i="1"/>
  <c r="E13" i="1"/>
  <c r="F13" i="1"/>
  <c r="G13" i="1"/>
  <c r="D13" i="1"/>
  <c r="E6" i="1"/>
  <c r="I6" i="1" s="1"/>
  <c r="F6" i="1"/>
  <c r="G6" i="1"/>
  <c r="D6" i="1"/>
  <c r="E5" i="1"/>
  <c r="F5" i="1"/>
  <c r="G5" i="1"/>
  <c r="D5" i="1"/>
  <c r="I5" i="1" s="1"/>
  <c r="D15" i="1"/>
  <c r="E15" i="1" s="1"/>
  <c r="F15" i="1" s="1"/>
  <c r="G15" i="1" s="1"/>
  <c r="D9" i="1"/>
  <c r="E9" i="1" s="1"/>
  <c r="F9" i="1" s="1"/>
  <c r="G9" i="1" s="1"/>
  <c r="G4" i="1" l="1"/>
  <c r="F4" i="1"/>
  <c r="E4" i="1"/>
  <c r="D4" i="1"/>
  <c r="C4" i="1"/>
  <c r="C18" i="1" l="1"/>
  <c r="I10" i="1"/>
  <c r="E18" i="1" l="1"/>
  <c r="F18" i="1"/>
  <c r="G18" i="1"/>
  <c r="D18" i="1"/>
  <c r="I18" i="1" s="1"/>
  <c r="E8" i="1"/>
  <c r="F8" i="1"/>
  <c r="D8" i="1"/>
  <c r="G8" i="1"/>
  <c r="I9" i="1"/>
  <c r="I11" i="1"/>
  <c r="I13" i="1"/>
  <c r="I14" i="1"/>
  <c r="I15" i="1"/>
  <c r="D12" i="1"/>
  <c r="E12" i="1"/>
  <c r="E7" i="1" s="1"/>
  <c r="F12" i="1"/>
  <c r="G12" i="1"/>
  <c r="C12" i="1"/>
  <c r="C7" i="1" s="1"/>
  <c r="E17" i="1"/>
  <c r="F17" i="1"/>
  <c r="G17" i="1"/>
  <c r="C17" i="1"/>
  <c r="D7" i="1" l="1"/>
  <c r="I8" i="1"/>
  <c r="D17" i="1"/>
  <c r="G7" i="1"/>
  <c r="G20" i="1" s="1"/>
  <c r="F7" i="1"/>
  <c r="F20" i="1" s="1"/>
  <c r="E20" i="1"/>
  <c r="C20" i="1"/>
  <c r="I4" i="1"/>
  <c r="J10" i="1" s="1"/>
  <c r="I12" i="1"/>
  <c r="D20" i="1" l="1"/>
  <c r="I20" i="1" s="1"/>
  <c r="J20" i="1" s="1"/>
  <c r="I17" i="1"/>
  <c r="J17" i="1" s="1"/>
  <c r="J15" i="1"/>
  <c r="I7" i="1"/>
  <c r="J7" i="1" s="1"/>
  <c r="J18" i="1"/>
  <c r="J13" i="1"/>
  <c r="J14" i="1"/>
  <c r="J11" i="1"/>
  <c r="J12" i="1"/>
  <c r="J9" i="1"/>
  <c r="J8" i="1"/>
  <c r="C23" i="1"/>
  <c r="C22" i="1"/>
  <c r="D23" i="1" l="1"/>
  <c r="E23" i="1"/>
  <c r="F23" i="1"/>
  <c r="G23" i="1"/>
  <c r="E22" i="1"/>
  <c r="G22" i="1"/>
  <c r="D22" i="1"/>
  <c r="F22" i="1"/>
  <c r="C21" i="1"/>
  <c r="I23" i="1" l="1"/>
  <c r="J23" i="1" s="1"/>
  <c r="F21" i="1"/>
  <c r="F25" i="1" s="1"/>
  <c r="F26" i="1" s="1"/>
  <c r="G21" i="1"/>
  <c r="G25" i="1" s="1"/>
  <c r="G26" i="1" s="1"/>
  <c r="E21" i="1"/>
  <c r="E25" i="1" s="1"/>
  <c r="E26" i="1" s="1"/>
  <c r="D21" i="1"/>
  <c r="D25" i="1" s="1"/>
  <c r="D26" i="1" s="1"/>
  <c r="I22" i="1"/>
  <c r="J22" i="1" s="1"/>
  <c r="C25" i="1"/>
  <c r="I21" i="1" l="1"/>
  <c r="J21" i="1" s="1"/>
  <c r="C26" i="1"/>
  <c r="I25" i="1"/>
  <c r="J25" i="1" s="1"/>
</calcChain>
</file>

<file path=xl/sharedStrings.xml><?xml version="1.0" encoding="utf-8"?>
<sst xmlns="http://schemas.openxmlformats.org/spreadsheetml/2006/main" count="120" uniqueCount="45">
  <si>
    <t>Totale</t>
  </si>
  <si>
    <t>% sui Ricavi</t>
  </si>
  <si>
    <t>NOTE</t>
  </si>
  <si>
    <t>*</t>
  </si>
  <si>
    <t>B) COSTI DELLA PRODUZIONE</t>
  </si>
  <si>
    <t>**</t>
  </si>
  <si>
    <t>***</t>
  </si>
  <si>
    <t>Ammortamento e svalutazioni</t>
  </si>
  <si>
    <t>Risultato prima delle imposte (A - B  - C )</t>
  </si>
  <si>
    <t>Imposte sul reddito dell'esercizio, correnti, differite e anticipate</t>
  </si>
  <si>
    <t>IRES                                                               %</t>
  </si>
  <si>
    <t>Utile annuo %</t>
  </si>
  <si>
    <t>Anno 1</t>
  </si>
  <si>
    <t>Anno 2</t>
  </si>
  <si>
    <t>Anno 3</t>
  </si>
  <si>
    <t>Anno 4</t>
  </si>
  <si>
    <t>Anno 5</t>
  </si>
  <si>
    <t>A) VALORE DELLA PRODUZIONE</t>
  </si>
  <si>
    <t>Ricavi delle vendite da prodotti alimentari (Netto IVA)</t>
  </si>
  <si>
    <t>Ricavi delle vendite da prodotti non alimentari (Netto IVA)</t>
  </si>
  <si>
    <t>Costi per merci e accessori</t>
  </si>
  <si>
    <t>Costi per il Personale</t>
  </si>
  <si>
    <t>Costi per canoni di locazione/occupazione</t>
  </si>
  <si>
    <t xml:space="preserve">  a) ammortamento delle immobilizzazioni immateriali</t>
  </si>
  <si>
    <t xml:space="preserve">  b) ammortamento delle immobilizzazioni materiali </t>
  </si>
  <si>
    <t xml:space="preserve">Spese generali (utenze, manutenzioni, assicurazioni, formazione, sicurezza, servizio a rimborso mod. 393…) </t>
  </si>
  <si>
    <t>C) PROVENTI E ONERI FINANZIARI</t>
  </si>
  <si>
    <t>Interessi e altri oneri finanziari         %</t>
  </si>
  <si>
    <t>IRAP                                                              %</t>
  </si>
  <si>
    <t>Dato disponiile: fatturato medio degli ultimi tre anni</t>
  </si>
  <si>
    <t>Utile (Perdite) di esercizio</t>
  </si>
  <si>
    <t>PIANO ECONOMICO FINANZIARIO LOTTO 1 - NAZIONALE 15</t>
  </si>
  <si>
    <t>Dato in possesso dell'Amministrazione.</t>
  </si>
  <si>
    <t>Dato disponibile: utenze</t>
  </si>
  <si>
    <t>PIANO ECONOMICO FINANZIARIO LOTTO 2 - NAZIONALE 16</t>
  </si>
  <si>
    <t>PIANO ECONOMICO FINANZIARIO LOTTO 3 - NAZIONALE 17</t>
  </si>
  <si>
    <t>Valore totale della concessione 5 anni</t>
  </si>
  <si>
    <t>Valore proroga 6 mesi</t>
  </si>
  <si>
    <t>Valore annuale</t>
  </si>
  <si>
    <t>Lotto 1</t>
  </si>
  <si>
    <t>Lotto 2</t>
  </si>
  <si>
    <t>Lotto 3</t>
  </si>
  <si>
    <t>Valore lotti</t>
  </si>
  <si>
    <t>Fatturato</t>
  </si>
  <si>
    <t>Garanzie provvisorie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</si>
</sst>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2" tint="-9.9948118533890809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3" borderId="0" xfId="0" applyFill="1"/>
    <xf numFmtId="0" fontId="5" fillId="3" borderId="9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0" xfId="0" applyFont="1"/>
    <xf numFmtId="0" fontId="1" fillId="0" borderId="6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44" fontId="5" fillId="2" borderId="1" xfId="0" applyNumberFormat="1" applyFont="1" applyFill="1" applyBorder="1"/>
    <xf numFmtId="44" fontId="0" fillId="0" borderId="0" xfId="0" applyNumberFormat="1"/>
    <xf numFmtId="44" fontId="5" fillId="2" borderId="2" xfId="0" applyNumberFormat="1" applyFont="1" applyFill="1" applyBorder="1"/>
    <xf numFmtId="44" fontId="0" fillId="0" borderId="9" xfId="0" applyNumberFormat="1" applyBorder="1"/>
    <xf numFmtId="44" fontId="0" fillId="0" borderId="2" xfId="0" applyNumberFormat="1" applyBorder="1"/>
    <xf numFmtId="44" fontId="0" fillId="0" borderId="1" xfId="0" applyNumberFormat="1" applyBorder="1"/>
    <xf numFmtId="44" fontId="0" fillId="0" borderId="4" xfId="0" applyNumberFormat="1" applyBorder="1"/>
    <xf numFmtId="44" fontId="5" fillId="2" borderId="10" xfId="0" applyNumberFormat="1" applyFont="1" applyFill="1" applyBorder="1"/>
    <xf numFmtId="44" fontId="5" fillId="2" borderId="0" xfId="0" applyNumberFormat="1" applyFont="1" applyFill="1"/>
    <xf numFmtId="44" fontId="0" fillId="0" borderId="5" xfId="0" applyNumberFormat="1" applyBorder="1"/>
    <xf numFmtId="44" fontId="0" fillId="0" borderId="8" xfId="0" applyNumberFormat="1" applyBorder="1"/>
    <xf numFmtId="44" fontId="0" fillId="0" borderId="6" xfId="0" applyNumberFormat="1" applyBorder="1"/>
    <xf numFmtId="10" fontId="0" fillId="0" borderId="3" xfId="0" applyNumberFormat="1" applyBorder="1"/>
    <xf numFmtId="10" fontId="0" fillId="0" borderId="7" xfId="0" applyNumberFormat="1" applyBorder="1" applyAlignment="1">
      <alignment horizontal="center" vertical="center"/>
    </xf>
    <xf numFmtId="44" fontId="0" fillId="0" borderId="9" xfId="0" applyNumberFormat="1" applyFill="1" applyBorder="1"/>
    <xf numFmtId="44" fontId="0" fillId="0" borderId="0" xfId="0" applyNumberFormat="1" applyFill="1"/>
    <xf numFmtId="44" fontId="0" fillId="0" borderId="2" xfId="0" applyNumberFormat="1" applyFill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zoomScaleNormal="100" workbookViewId="0">
      <selection activeCell="C22" sqref="C22"/>
    </sheetView>
  </sheetViews>
  <sheetFormatPr defaultRowHeight="15" x14ac:dyDescent="0.25"/>
  <cols>
    <col min="2" max="2" width="80.5703125" customWidth="1"/>
    <col min="3" max="7" width="14.7109375" bestFit="1" customWidth="1"/>
    <col min="8" max="8" width="3.140625" customWidth="1"/>
    <col min="9" max="9" width="14.7109375" bestFit="1" customWidth="1"/>
    <col min="10" max="10" width="12.42578125" customWidth="1"/>
  </cols>
  <sheetData>
    <row r="1" spans="1:10" ht="21" x14ac:dyDescent="0.25">
      <c r="B1" s="35" t="s">
        <v>31</v>
      </c>
      <c r="C1" s="35"/>
      <c r="D1" s="35"/>
      <c r="E1" s="35"/>
      <c r="F1" s="35"/>
      <c r="G1" s="35"/>
      <c r="H1" s="35"/>
      <c r="I1" s="35"/>
      <c r="J1" s="35"/>
    </row>
    <row r="3" spans="1:10" x14ac:dyDescent="0.25">
      <c r="B3" s="5"/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  <c r="I3" s="7" t="s">
        <v>0</v>
      </c>
      <c r="J3" s="8" t="s">
        <v>1</v>
      </c>
    </row>
    <row r="4" spans="1:10" x14ac:dyDescent="0.25">
      <c r="A4" s="15" t="s">
        <v>2</v>
      </c>
      <c r="B4" s="4" t="s">
        <v>17</v>
      </c>
      <c r="C4" s="16">
        <f>(C5+C6)</f>
        <v>1618330.92</v>
      </c>
      <c r="D4" s="16">
        <f>(D5+D6)</f>
        <v>1618330.92</v>
      </c>
      <c r="E4" s="16">
        <f>(E5+E6)</f>
        <v>1618330.92</v>
      </c>
      <c r="F4" s="16">
        <f>(F5+F6)</f>
        <v>1618330.92</v>
      </c>
      <c r="G4" s="16">
        <f>(G5+G6)</f>
        <v>1618330.92</v>
      </c>
      <c r="H4" s="17"/>
      <c r="I4" s="18">
        <f>SUM(C4:G4)</f>
        <v>8091654.5999999996</v>
      </c>
      <c r="J4" s="28"/>
    </row>
    <row r="5" spans="1:10" ht="15.75" x14ac:dyDescent="0.25">
      <c r="A5" s="11" t="s">
        <v>3</v>
      </c>
      <c r="B5" t="s">
        <v>18</v>
      </c>
      <c r="C5" s="19">
        <v>1051915.08</v>
      </c>
      <c r="D5" s="19">
        <f>$C$5</f>
        <v>1051915.08</v>
      </c>
      <c r="E5" s="19">
        <f t="shared" ref="E5:G5" si="0">$C$5</f>
        <v>1051915.08</v>
      </c>
      <c r="F5" s="19">
        <f t="shared" si="0"/>
        <v>1051915.08</v>
      </c>
      <c r="G5" s="19">
        <f t="shared" si="0"/>
        <v>1051915.08</v>
      </c>
      <c r="H5" s="17"/>
      <c r="I5" s="20">
        <f>SUM(C5:G5)</f>
        <v>5259575.4000000004</v>
      </c>
      <c r="J5" s="28"/>
    </row>
    <row r="6" spans="1:10" x14ac:dyDescent="0.25">
      <c r="A6" s="10"/>
      <c r="B6" t="s">
        <v>19</v>
      </c>
      <c r="C6" s="19">
        <v>566415.84</v>
      </c>
      <c r="D6" s="19">
        <f>$C$6</f>
        <v>566415.84</v>
      </c>
      <c r="E6" s="19">
        <f t="shared" ref="E6:G6" si="1">$C$6</f>
        <v>566415.84</v>
      </c>
      <c r="F6" s="19">
        <f t="shared" si="1"/>
        <v>566415.84</v>
      </c>
      <c r="G6" s="19">
        <f t="shared" si="1"/>
        <v>566415.84</v>
      </c>
      <c r="H6" s="17"/>
      <c r="I6" s="20">
        <f>SUM(C6:G6)</f>
        <v>2832079.1999999997</v>
      </c>
      <c r="J6" s="28"/>
    </row>
    <row r="7" spans="1:10" x14ac:dyDescent="0.25">
      <c r="A7" s="10"/>
      <c r="B7" s="4" t="s">
        <v>4</v>
      </c>
      <c r="C7" s="16">
        <f>SUM(C8+C9+C10+C11+C12+C15)</f>
        <v>1405654.27</v>
      </c>
      <c r="D7" s="16">
        <f>SUM(D8+D9+D10+D11+D12+D15)</f>
        <v>1406584.1169999999</v>
      </c>
      <c r="E7" s="16">
        <f>SUM(E8+E9+E10+E11+E12+E15)</f>
        <v>1408770.6129999999</v>
      </c>
      <c r="F7" s="16">
        <f>SUM(F8+F9+F10+F11+F12+F15)</f>
        <v>1409719.05694</v>
      </c>
      <c r="G7" s="16">
        <f>SUM(G8+G9+G10+G11+G12+G15)</f>
        <v>1411927.4179</v>
      </c>
      <c r="H7" s="17"/>
      <c r="I7" s="18">
        <f>SUM(C7:G7)</f>
        <v>7042655.4748400003</v>
      </c>
      <c r="J7" s="28">
        <f>I7/$I$4</f>
        <v>0.87036036793266003</v>
      </c>
    </row>
    <row r="8" spans="1:10" x14ac:dyDescent="0.25">
      <c r="B8" t="s">
        <v>20</v>
      </c>
      <c r="C8" s="19">
        <v>1132831.6399999999</v>
      </c>
      <c r="D8" s="19">
        <f>$C$8</f>
        <v>1132831.6399999999</v>
      </c>
      <c r="E8" s="19">
        <f t="shared" ref="E8:G8" si="2">$C$8</f>
        <v>1132831.6399999999</v>
      </c>
      <c r="F8" s="19">
        <f t="shared" si="2"/>
        <v>1132831.6399999999</v>
      </c>
      <c r="G8" s="19">
        <f t="shared" si="2"/>
        <v>1132831.6399999999</v>
      </c>
      <c r="H8" s="17"/>
      <c r="I8" s="20">
        <f t="shared" ref="I8:I15" si="3">SUM(C8:G8)</f>
        <v>5664158.1999999993</v>
      </c>
      <c r="J8" s="28">
        <f>I8/$I$4</f>
        <v>0.69999999752831754</v>
      </c>
    </row>
    <row r="9" spans="1:10" ht="15.75" x14ac:dyDescent="0.25">
      <c r="A9" s="11"/>
      <c r="B9" t="s">
        <v>21</v>
      </c>
      <c r="C9" s="19">
        <v>218649.60000000001</v>
      </c>
      <c r="D9" s="19">
        <f>C9</f>
        <v>218649.60000000001</v>
      </c>
      <c r="E9" s="19">
        <f>D9+(D9*1%)</f>
        <v>220836.09600000002</v>
      </c>
      <c r="F9" s="19">
        <f>E9</f>
        <v>220836.09600000002</v>
      </c>
      <c r="G9" s="19">
        <f>F9+(F9*1%)</f>
        <v>223044.45696000001</v>
      </c>
      <c r="H9" s="17"/>
      <c r="I9" s="20">
        <f t="shared" si="3"/>
        <v>1102015.8489600001</v>
      </c>
      <c r="J9" s="28">
        <f t="shared" ref="J9:J25" si="4">I9/$I$4</f>
        <v>0.13619165713771322</v>
      </c>
    </row>
    <row r="10" spans="1:10" ht="15.75" x14ac:dyDescent="0.25">
      <c r="A10" s="11" t="s">
        <v>5</v>
      </c>
      <c r="B10" t="s">
        <v>22</v>
      </c>
      <c r="C10" s="30">
        <v>4180.68</v>
      </c>
      <c r="D10" s="30">
        <f>$C$10</f>
        <v>4180.68</v>
      </c>
      <c r="E10" s="30">
        <f t="shared" ref="E10:G10" si="5">$C$10</f>
        <v>4180.68</v>
      </c>
      <c r="F10" s="30">
        <f t="shared" si="5"/>
        <v>4180.68</v>
      </c>
      <c r="G10" s="30">
        <f t="shared" si="5"/>
        <v>4180.68</v>
      </c>
      <c r="H10" s="31"/>
      <c r="I10" s="32">
        <f t="shared" si="3"/>
        <v>20903.400000000001</v>
      </c>
      <c r="J10" s="28">
        <f t="shared" si="4"/>
        <v>2.5833282602052742E-3</v>
      </c>
    </row>
    <row r="11" spans="1:10" ht="15.75" x14ac:dyDescent="0.25">
      <c r="A11" s="11"/>
      <c r="B11" s="2"/>
      <c r="C11" s="21"/>
      <c r="D11" s="21"/>
      <c r="E11" s="21"/>
      <c r="F11" s="21"/>
      <c r="G11" s="21"/>
      <c r="H11" s="17"/>
      <c r="I11" s="20">
        <f t="shared" si="3"/>
        <v>0</v>
      </c>
      <c r="J11" s="28">
        <f t="shared" si="4"/>
        <v>0</v>
      </c>
    </row>
    <row r="12" spans="1:10" ht="15.75" x14ac:dyDescent="0.25">
      <c r="A12" s="11"/>
      <c r="B12" t="s">
        <v>7</v>
      </c>
      <c r="C12" s="19">
        <f>SUM(C13:C14)</f>
        <v>3500</v>
      </c>
      <c r="D12" s="19">
        <f t="shared" ref="D12:G12" si="6">SUM(D13:D14)</f>
        <v>3500</v>
      </c>
      <c r="E12" s="19">
        <f t="shared" si="6"/>
        <v>3500</v>
      </c>
      <c r="F12" s="19">
        <f t="shared" si="6"/>
        <v>3500</v>
      </c>
      <c r="G12" s="19">
        <f t="shared" si="6"/>
        <v>3500</v>
      </c>
      <c r="H12" s="17"/>
      <c r="I12" s="20">
        <f t="shared" si="3"/>
        <v>17500</v>
      </c>
      <c r="J12" s="28">
        <f t="shared" si="4"/>
        <v>2.1627220717008854E-3</v>
      </c>
    </row>
    <row r="13" spans="1:10" ht="15.75" x14ac:dyDescent="0.25">
      <c r="A13" s="11"/>
      <c r="B13" t="s">
        <v>23</v>
      </c>
      <c r="C13" s="19">
        <v>2500</v>
      </c>
      <c r="D13" s="19">
        <f>$C$13</f>
        <v>2500</v>
      </c>
      <c r="E13" s="19">
        <f t="shared" ref="E13:G13" si="7">$C$13</f>
        <v>2500</v>
      </c>
      <c r="F13" s="19">
        <f t="shared" si="7"/>
        <v>2500</v>
      </c>
      <c r="G13" s="19">
        <f t="shared" si="7"/>
        <v>2500</v>
      </c>
      <c r="H13" s="17"/>
      <c r="I13" s="20">
        <f t="shared" si="3"/>
        <v>12500</v>
      </c>
      <c r="J13" s="28">
        <f t="shared" si="4"/>
        <v>1.5448014797863469E-3</v>
      </c>
    </row>
    <row r="14" spans="1:10" ht="15.75" x14ac:dyDescent="0.25">
      <c r="A14" s="11"/>
      <c r="B14" t="s">
        <v>24</v>
      </c>
      <c r="C14" s="19">
        <v>1000</v>
      </c>
      <c r="D14" s="19">
        <f>$C$14</f>
        <v>1000</v>
      </c>
      <c r="E14" s="19">
        <f t="shared" ref="E14:G14" si="8">$C$14</f>
        <v>1000</v>
      </c>
      <c r="F14" s="19">
        <f t="shared" si="8"/>
        <v>1000</v>
      </c>
      <c r="G14" s="19">
        <f t="shared" si="8"/>
        <v>1000</v>
      </c>
      <c r="H14" s="17"/>
      <c r="I14" s="20">
        <f t="shared" si="3"/>
        <v>5000</v>
      </c>
      <c r="J14" s="28">
        <f t="shared" si="4"/>
        <v>6.1792059191453875E-4</v>
      </c>
    </row>
    <row r="15" spans="1:10" ht="30" x14ac:dyDescent="0.25">
      <c r="A15" s="11" t="s">
        <v>6</v>
      </c>
      <c r="B15" s="34" t="s">
        <v>25</v>
      </c>
      <c r="C15" s="19">
        <v>46492.35</v>
      </c>
      <c r="D15" s="19">
        <f>C15+(C15*2%)</f>
        <v>47422.197</v>
      </c>
      <c r="E15" s="19">
        <f>D15</f>
        <v>47422.197</v>
      </c>
      <c r="F15" s="19">
        <f>E15+(E15*2%)</f>
        <v>48370.640939999997</v>
      </c>
      <c r="G15" s="19">
        <f>F15</f>
        <v>48370.640939999997</v>
      </c>
      <c r="H15" s="17"/>
      <c r="I15" s="20">
        <f t="shared" si="3"/>
        <v>238078.02588000003</v>
      </c>
      <c r="J15" s="28">
        <f t="shared" si="4"/>
        <v>2.9422662934722899E-2</v>
      </c>
    </row>
    <row r="16" spans="1:10" x14ac:dyDescent="0.25">
      <c r="A16" s="3"/>
      <c r="C16" s="22"/>
      <c r="D16" s="22"/>
      <c r="E16" s="22"/>
      <c r="F16" s="22"/>
      <c r="G16" s="22"/>
      <c r="H16" s="17"/>
      <c r="I16" s="20"/>
      <c r="J16" s="28"/>
    </row>
    <row r="17" spans="1:10" x14ac:dyDescent="0.25">
      <c r="A17" s="3"/>
      <c r="B17" s="4" t="s">
        <v>26</v>
      </c>
      <c r="C17" s="23">
        <f>C18</f>
        <v>16183.3092</v>
      </c>
      <c r="D17" s="23">
        <f t="shared" ref="D17:G17" si="9">D18</f>
        <v>16183.3092</v>
      </c>
      <c r="E17" s="23">
        <f t="shared" si="9"/>
        <v>16183.3092</v>
      </c>
      <c r="F17" s="23">
        <f t="shared" si="9"/>
        <v>16183.3092</v>
      </c>
      <c r="G17" s="23">
        <f t="shared" si="9"/>
        <v>16183.3092</v>
      </c>
      <c r="H17" s="17"/>
      <c r="I17" s="20">
        <f>SUM(C17:G17)</f>
        <v>80916.546000000002</v>
      </c>
      <c r="J17" s="28">
        <f t="shared" si="4"/>
        <v>0.01</v>
      </c>
    </row>
    <row r="18" spans="1:10" x14ac:dyDescent="0.25">
      <c r="A18" s="3"/>
      <c r="B18" t="s">
        <v>27</v>
      </c>
      <c r="C18" s="19">
        <f>C4*1%</f>
        <v>16183.3092</v>
      </c>
      <c r="D18" s="19">
        <f>$C$18</f>
        <v>16183.3092</v>
      </c>
      <c r="E18" s="19">
        <f t="shared" ref="E18:G18" si="10">$C$18</f>
        <v>16183.3092</v>
      </c>
      <c r="F18" s="19">
        <f t="shared" si="10"/>
        <v>16183.3092</v>
      </c>
      <c r="G18" s="19">
        <f t="shared" si="10"/>
        <v>16183.3092</v>
      </c>
      <c r="H18" s="17"/>
      <c r="I18" s="20">
        <f t="shared" ref="I18:I23" si="11">SUM(C18:G18)</f>
        <v>80916.546000000002</v>
      </c>
      <c r="J18" s="28">
        <f t="shared" si="4"/>
        <v>0.01</v>
      </c>
    </row>
    <row r="19" spans="1:10" x14ac:dyDescent="0.25">
      <c r="A19" s="3"/>
      <c r="C19" s="17"/>
      <c r="D19" s="17"/>
      <c r="E19" s="17"/>
      <c r="F19" s="17"/>
      <c r="G19" s="17"/>
      <c r="H19" s="17"/>
      <c r="I19" s="20"/>
      <c r="J19" s="28"/>
    </row>
    <row r="20" spans="1:10" x14ac:dyDescent="0.25">
      <c r="A20" s="3"/>
      <c r="B20" s="4" t="s">
        <v>8</v>
      </c>
      <c r="C20" s="23">
        <f>SUM(C4-C7-C17)</f>
        <v>196493.34079999992</v>
      </c>
      <c r="D20" s="23">
        <f t="shared" ref="D20:G20" si="12">SUM(D4-D7-D17)</f>
        <v>195563.49380000008</v>
      </c>
      <c r="E20" s="23">
        <f t="shared" si="12"/>
        <v>193376.99780000004</v>
      </c>
      <c r="F20" s="23">
        <f t="shared" si="12"/>
        <v>192428.5538599999</v>
      </c>
      <c r="G20" s="23">
        <f t="shared" si="12"/>
        <v>190220.19289999994</v>
      </c>
      <c r="H20" s="17"/>
      <c r="I20" s="20">
        <f>SUM(C20:G20)</f>
        <v>968082.57915999985</v>
      </c>
      <c r="J20" s="28">
        <f t="shared" si="4"/>
        <v>0.11963963206734009</v>
      </c>
    </row>
    <row r="21" spans="1:10" x14ac:dyDescent="0.25">
      <c r="A21" s="3"/>
      <c r="B21" t="s">
        <v>9</v>
      </c>
      <c r="C21" s="19">
        <f>SUM(C22:C23)</f>
        <v>54821.642083199971</v>
      </c>
      <c r="D21" s="19">
        <f t="shared" ref="D21:G21" si="13">SUM(D22:D23)</f>
        <v>54821.642083199971</v>
      </c>
      <c r="E21" s="19">
        <f t="shared" si="13"/>
        <v>54821.642083199971</v>
      </c>
      <c r="F21" s="19">
        <f t="shared" si="13"/>
        <v>54821.642083199971</v>
      </c>
      <c r="G21" s="19">
        <f t="shared" si="13"/>
        <v>54821.642083199971</v>
      </c>
      <c r="H21" s="17"/>
      <c r="I21" s="20">
        <f t="shared" si="11"/>
        <v>274108.21041599987</v>
      </c>
      <c r="J21" s="28">
        <f t="shared" si="4"/>
        <v>3.3875421525777917E-2</v>
      </c>
    </row>
    <row r="22" spans="1:10" x14ac:dyDescent="0.25">
      <c r="A22" s="3"/>
      <c r="B22" t="s">
        <v>10</v>
      </c>
      <c r="C22" s="19">
        <f>C20*24%</f>
        <v>47158.401791999975</v>
      </c>
      <c r="D22" s="19">
        <f>$C$22</f>
        <v>47158.401791999975</v>
      </c>
      <c r="E22" s="19">
        <f t="shared" ref="E22:G22" si="14">$C$22</f>
        <v>47158.401791999975</v>
      </c>
      <c r="F22" s="19">
        <f t="shared" si="14"/>
        <v>47158.401791999975</v>
      </c>
      <c r="G22" s="19">
        <f t="shared" si="14"/>
        <v>47158.401791999975</v>
      </c>
      <c r="H22" s="17"/>
      <c r="I22" s="20">
        <f t="shared" si="11"/>
        <v>235792.00895999989</v>
      </c>
      <c r="J22" s="28">
        <f t="shared" si="4"/>
        <v>2.9140147549056271E-2</v>
      </c>
    </row>
    <row r="23" spans="1:10" x14ac:dyDescent="0.25">
      <c r="B23" t="s">
        <v>28</v>
      </c>
      <c r="C23" s="19">
        <f>C20*3.9%</f>
        <v>7663.240291199997</v>
      </c>
      <c r="D23" s="19">
        <f>$C$23</f>
        <v>7663.240291199997</v>
      </c>
      <c r="E23" s="19">
        <f t="shared" ref="E23:G23" si="15">$C$23</f>
        <v>7663.240291199997</v>
      </c>
      <c r="F23" s="19">
        <f t="shared" si="15"/>
        <v>7663.240291199997</v>
      </c>
      <c r="G23" s="19">
        <f t="shared" si="15"/>
        <v>7663.240291199997</v>
      </c>
      <c r="H23" s="17"/>
      <c r="I23" s="20">
        <f t="shared" si="11"/>
        <v>38316.201455999988</v>
      </c>
      <c r="J23" s="28">
        <f t="shared" si="4"/>
        <v>4.7352739767216444E-3</v>
      </c>
    </row>
    <row r="24" spans="1:10" x14ac:dyDescent="0.25">
      <c r="C24" s="22"/>
      <c r="D24" s="22"/>
      <c r="E24" s="22"/>
      <c r="F24" s="22"/>
      <c r="G24" s="22"/>
      <c r="H24" s="17"/>
      <c r="I24" s="20"/>
      <c r="J24" s="28"/>
    </row>
    <row r="25" spans="1:10" ht="15.75" thickBot="1" x14ac:dyDescent="0.3">
      <c r="B25" s="1" t="s">
        <v>30</v>
      </c>
      <c r="C25" s="24">
        <f>SUM(C20-C21)</f>
        <v>141671.69871679996</v>
      </c>
      <c r="D25" s="24">
        <f t="shared" ref="D25:G25" si="16">SUM(D20-D21)</f>
        <v>140741.85171680013</v>
      </c>
      <c r="E25" s="24">
        <f t="shared" si="16"/>
        <v>138555.35571680008</v>
      </c>
      <c r="F25" s="24">
        <f t="shared" si="16"/>
        <v>137606.91177679994</v>
      </c>
      <c r="G25" s="24">
        <f t="shared" si="16"/>
        <v>135398.55081679998</v>
      </c>
      <c r="H25" s="17"/>
      <c r="I25" s="25">
        <f>SUM(C25:G25)</f>
        <v>693974.36874400009</v>
      </c>
      <c r="J25" s="28">
        <f t="shared" si="4"/>
        <v>8.5764210541562177E-2</v>
      </c>
    </row>
    <row r="26" spans="1:10" ht="15.75" thickBot="1" x14ac:dyDescent="0.3">
      <c r="B26" s="12" t="s">
        <v>11</v>
      </c>
      <c r="C26" s="29">
        <f>C25/C4</f>
        <v>8.7541859928623234E-2</v>
      </c>
      <c r="D26" s="29">
        <f t="shared" ref="D26:G26" si="17">D25/D4</f>
        <v>8.6967288319993369E-2</v>
      </c>
      <c r="E26" s="29">
        <f t="shared" si="17"/>
        <v>8.5616207417454585E-2</v>
      </c>
      <c r="F26" s="29">
        <f t="shared" si="17"/>
        <v>8.5030144376651934E-2</v>
      </c>
      <c r="G26" s="29">
        <f t="shared" si="17"/>
        <v>8.3665552665087795E-2</v>
      </c>
      <c r="H26" s="17"/>
      <c r="I26" s="27"/>
      <c r="J26" s="26"/>
    </row>
    <row r="28" spans="1:10" ht="27.75" customHeight="1" x14ac:dyDescent="0.25">
      <c r="A28" s="9" t="s">
        <v>3</v>
      </c>
      <c r="B28" s="13" t="s">
        <v>29</v>
      </c>
    </row>
    <row r="29" spans="1:10" ht="30" customHeight="1" x14ac:dyDescent="0.25">
      <c r="A29" s="9" t="s">
        <v>5</v>
      </c>
      <c r="B29" s="13" t="s">
        <v>32</v>
      </c>
    </row>
    <row r="30" spans="1:10" ht="41.25" customHeight="1" x14ac:dyDescent="0.25">
      <c r="A30" s="9" t="s">
        <v>6</v>
      </c>
      <c r="B30" s="14" t="s">
        <v>33</v>
      </c>
    </row>
  </sheetData>
  <sheetProtection sheet="1" formatCells="0" formatColumns="0" formatRows="0" insertColumns="0" insertRows="0" insertHyperlinks="0" deleteColumns="0" deleteRows="0" sort="0" autoFilter="0" pivotTables="0"/>
  <mergeCells count="1">
    <mergeCell ref="B1:J1"/>
  </mergeCells>
  <phoneticPr fontId="2" type="noConversion"/>
  <pageMargins left="0.7" right="0.7" top="0.75" bottom="0.75" header="0.3" footer="0.3"/>
  <pageSetup paperSize="9" scale="67" orientation="landscape" r:id="rId1"/>
  <ignoredErrors>
    <ignoredError sqref="E9:F9 E15:F15" formula="1"/>
    <ignoredError sqref="C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9652F-C324-443A-A873-02EC195467EC}">
  <sheetPr>
    <pageSetUpPr fitToPage="1"/>
  </sheetPr>
  <dimension ref="A1:J30"/>
  <sheetViews>
    <sheetView zoomScaleNormal="100" workbookViewId="0">
      <selection activeCell="O5" sqref="O5"/>
    </sheetView>
  </sheetViews>
  <sheetFormatPr defaultRowHeight="15" x14ac:dyDescent="0.25"/>
  <cols>
    <col min="2" max="2" width="89.5703125" customWidth="1"/>
    <col min="3" max="7" width="14.7109375" bestFit="1" customWidth="1"/>
    <col min="8" max="8" width="3.140625" customWidth="1"/>
    <col min="9" max="9" width="14.7109375" bestFit="1" customWidth="1"/>
    <col min="10" max="10" width="12.42578125" customWidth="1"/>
  </cols>
  <sheetData>
    <row r="1" spans="1:10" ht="21" x14ac:dyDescent="0.25">
      <c r="B1" s="35" t="s">
        <v>34</v>
      </c>
      <c r="C1" s="35"/>
      <c r="D1" s="35"/>
      <c r="E1" s="35"/>
      <c r="F1" s="35"/>
      <c r="G1" s="35"/>
      <c r="H1" s="35"/>
      <c r="I1" s="35"/>
      <c r="J1" s="35"/>
    </row>
    <row r="3" spans="1:10" x14ac:dyDescent="0.25">
      <c r="B3" s="5"/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  <c r="I3" s="7" t="s">
        <v>0</v>
      </c>
      <c r="J3" s="8" t="s">
        <v>1</v>
      </c>
    </row>
    <row r="4" spans="1:10" x14ac:dyDescent="0.25">
      <c r="A4" s="15" t="s">
        <v>2</v>
      </c>
      <c r="B4" s="4" t="s">
        <v>17</v>
      </c>
      <c r="C4" s="16">
        <f>(C5+C6)</f>
        <v>1155984.8399999999</v>
      </c>
      <c r="D4" s="16">
        <f>(D5+D6)</f>
        <v>1155984.8399999999</v>
      </c>
      <c r="E4" s="16">
        <f>(E5+E6)</f>
        <v>1155984.8399999999</v>
      </c>
      <c r="F4" s="16">
        <f>(F5+F6)</f>
        <v>1155984.8399999999</v>
      </c>
      <c r="G4" s="16">
        <f>(G5+G6)</f>
        <v>1155984.8399999999</v>
      </c>
      <c r="H4" s="17"/>
      <c r="I4" s="18">
        <f>SUM(C4:G4)</f>
        <v>5779924.1999999993</v>
      </c>
      <c r="J4" s="28"/>
    </row>
    <row r="5" spans="1:10" ht="15.75" x14ac:dyDescent="0.25">
      <c r="A5" s="11" t="s">
        <v>3</v>
      </c>
      <c r="B5" t="s">
        <v>18</v>
      </c>
      <c r="C5" s="19">
        <v>751390.2</v>
      </c>
      <c r="D5" s="19">
        <f>$C$5</f>
        <v>751390.2</v>
      </c>
      <c r="E5" s="19">
        <f t="shared" ref="E5:G5" si="0">$C$5</f>
        <v>751390.2</v>
      </c>
      <c r="F5" s="19">
        <f t="shared" si="0"/>
        <v>751390.2</v>
      </c>
      <c r="G5" s="19">
        <f t="shared" si="0"/>
        <v>751390.2</v>
      </c>
      <c r="H5" s="17"/>
      <c r="I5" s="20">
        <f>SUM(C5:G5)</f>
        <v>3756951</v>
      </c>
      <c r="J5" s="28"/>
    </row>
    <row r="6" spans="1:10" x14ac:dyDescent="0.25">
      <c r="A6" s="10"/>
      <c r="B6" t="s">
        <v>19</v>
      </c>
      <c r="C6" s="19">
        <v>404594.64</v>
      </c>
      <c r="D6" s="19">
        <f>$C$6</f>
        <v>404594.64</v>
      </c>
      <c r="E6" s="19">
        <f t="shared" ref="E6:G6" si="1">$C$6</f>
        <v>404594.64</v>
      </c>
      <c r="F6" s="19">
        <f t="shared" si="1"/>
        <v>404594.64</v>
      </c>
      <c r="G6" s="19">
        <f t="shared" si="1"/>
        <v>404594.64</v>
      </c>
      <c r="H6" s="17"/>
      <c r="I6" s="20">
        <f>SUM(C6:G6)</f>
        <v>2022973.2000000002</v>
      </c>
      <c r="J6" s="28"/>
    </row>
    <row r="7" spans="1:10" x14ac:dyDescent="0.25">
      <c r="A7" s="10"/>
      <c r="B7" s="4" t="s">
        <v>4</v>
      </c>
      <c r="C7" s="16">
        <f>SUM(C8+C9+C10+C11+C12+C15)</f>
        <v>999284.85</v>
      </c>
      <c r="D7" s="16">
        <f>SUM(D8+D9+D10+D11+D12+D15)</f>
        <v>999951.64240000001</v>
      </c>
      <c r="E7" s="16">
        <f>SUM(E8+E9+E10+E11+E12+E15)</f>
        <v>1001409.3064</v>
      </c>
      <c r="F7" s="16">
        <f>SUM(F8+F9+F10+F11+F12+F15)</f>
        <v>1002089.4346479999</v>
      </c>
      <c r="G7" s="16">
        <f>SUM(G8+G9+G10+G11+G12+G15)</f>
        <v>1003561.6752879999</v>
      </c>
      <c r="H7" s="17"/>
      <c r="I7" s="18">
        <f>SUM(C7:G7)</f>
        <v>5006296.9087359998</v>
      </c>
      <c r="J7" s="28">
        <f>I7/$I$4</f>
        <v>0.8661526925796017</v>
      </c>
    </row>
    <row r="8" spans="1:10" x14ac:dyDescent="0.25">
      <c r="B8" t="s">
        <v>20</v>
      </c>
      <c r="C8" s="19">
        <v>809189.39</v>
      </c>
      <c r="D8" s="19">
        <f>$C$8</f>
        <v>809189.39</v>
      </c>
      <c r="E8" s="19">
        <f t="shared" ref="E8:G8" si="2">$C$8</f>
        <v>809189.39</v>
      </c>
      <c r="F8" s="19">
        <f t="shared" si="2"/>
        <v>809189.39</v>
      </c>
      <c r="G8" s="19">
        <f t="shared" si="2"/>
        <v>809189.39</v>
      </c>
      <c r="H8" s="17"/>
      <c r="I8" s="20">
        <f t="shared" ref="I8:I15" si="3">SUM(C8:G8)</f>
        <v>4045946.95</v>
      </c>
      <c r="J8" s="28">
        <f>I8/$I$4</f>
        <v>0.70000000173012666</v>
      </c>
    </row>
    <row r="9" spans="1:10" ht="15.75" x14ac:dyDescent="0.25">
      <c r="A9" s="11"/>
      <c r="B9" t="s">
        <v>21</v>
      </c>
      <c r="C9" s="19">
        <v>145766.39999999999</v>
      </c>
      <c r="D9" s="19">
        <f>C9</f>
        <v>145766.39999999999</v>
      </c>
      <c r="E9" s="19">
        <f>D9+(D9*1%)</f>
        <v>147224.06399999998</v>
      </c>
      <c r="F9" s="19">
        <f>E9</f>
        <v>147224.06399999998</v>
      </c>
      <c r="G9" s="19">
        <f>F9+(F9*1%)</f>
        <v>148696.30463999999</v>
      </c>
      <c r="H9" s="17"/>
      <c r="I9" s="20">
        <f t="shared" si="3"/>
        <v>734677.23263999994</v>
      </c>
      <c r="J9" s="28">
        <f t="shared" ref="J9:J25" si="4">I9/$I$4</f>
        <v>0.12710845457800296</v>
      </c>
    </row>
    <row r="10" spans="1:10" ht="15.75" x14ac:dyDescent="0.25">
      <c r="A10" s="11" t="s">
        <v>5</v>
      </c>
      <c r="B10" t="s">
        <v>22</v>
      </c>
      <c r="C10" s="30">
        <v>7489.44</v>
      </c>
      <c r="D10" s="30">
        <f>$C$10</f>
        <v>7489.44</v>
      </c>
      <c r="E10" s="30">
        <f t="shared" ref="E10:G10" si="5">$C$10</f>
        <v>7489.44</v>
      </c>
      <c r="F10" s="30">
        <f t="shared" si="5"/>
        <v>7489.44</v>
      </c>
      <c r="G10" s="30">
        <f t="shared" si="5"/>
        <v>7489.44</v>
      </c>
      <c r="H10" s="31"/>
      <c r="I10" s="32">
        <f t="shared" si="3"/>
        <v>37447.199999999997</v>
      </c>
      <c r="J10" s="28">
        <f t="shared" si="4"/>
        <v>6.4788392899685432E-3</v>
      </c>
    </row>
    <row r="11" spans="1:10" ht="15.75" x14ac:dyDescent="0.25">
      <c r="A11" s="11"/>
      <c r="B11" s="2"/>
      <c r="C11" s="21"/>
      <c r="D11" s="21"/>
      <c r="E11" s="21"/>
      <c r="F11" s="21"/>
      <c r="G11" s="21"/>
      <c r="H11" s="17"/>
      <c r="I11" s="20">
        <f t="shared" si="3"/>
        <v>0</v>
      </c>
      <c r="J11" s="28">
        <f t="shared" si="4"/>
        <v>0</v>
      </c>
    </row>
    <row r="12" spans="1:10" ht="15.75" x14ac:dyDescent="0.25">
      <c r="A12" s="11"/>
      <c r="B12" t="s">
        <v>7</v>
      </c>
      <c r="C12" s="19">
        <f>SUM(C13:C14)</f>
        <v>3500</v>
      </c>
      <c r="D12" s="19">
        <f t="shared" ref="D12:G12" si="6">SUM(D13:D14)</f>
        <v>3500</v>
      </c>
      <c r="E12" s="19">
        <f t="shared" si="6"/>
        <v>3500</v>
      </c>
      <c r="F12" s="19">
        <f t="shared" si="6"/>
        <v>3500</v>
      </c>
      <c r="G12" s="19">
        <f t="shared" si="6"/>
        <v>3500</v>
      </c>
      <c r="H12" s="17"/>
      <c r="I12" s="20">
        <f t="shared" si="3"/>
        <v>17500</v>
      </c>
      <c r="J12" s="28">
        <f t="shared" si="4"/>
        <v>3.0277213670033948E-3</v>
      </c>
    </row>
    <row r="13" spans="1:10" ht="15.75" x14ac:dyDescent="0.25">
      <c r="A13" s="11"/>
      <c r="B13" t="s">
        <v>23</v>
      </c>
      <c r="C13" s="19">
        <v>2500</v>
      </c>
      <c r="D13" s="19">
        <f>$C$13</f>
        <v>2500</v>
      </c>
      <c r="E13" s="19">
        <f t="shared" ref="E13:G13" si="7">$C$13</f>
        <v>2500</v>
      </c>
      <c r="F13" s="19">
        <f t="shared" si="7"/>
        <v>2500</v>
      </c>
      <c r="G13" s="19">
        <f t="shared" si="7"/>
        <v>2500</v>
      </c>
      <c r="H13" s="17"/>
      <c r="I13" s="20">
        <f t="shared" si="3"/>
        <v>12500</v>
      </c>
      <c r="J13" s="28">
        <f t="shared" si="4"/>
        <v>2.1626581192881389E-3</v>
      </c>
    </row>
    <row r="14" spans="1:10" ht="15.75" x14ac:dyDescent="0.25">
      <c r="A14" s="11"/>
      <c r="B14" t="s">
        <v>24</v>
      </c>
      <c r="C14" s="19">
        <v>1000</v>
      </c>
      <c r="D14" s="19">
        <f>$C$14</f>
        <v>1000</v>
      </c>
      <c r="E14" s="19">
        <f t="shared" ref="E14:G14" si="8">$C$14</f>
        <v>1000</v>
      </c>
      <c r="F14" s="19">
        <f t="shared" si="8"/>
        <v>1000</v>
      </c>
      <c r="G14" s="19">
        <f t="shared" si="8"/>
        <v>1000</v>
      </c>
      <c r="H14" s="17"/>
      <c r="I14" s="20">
        <f t="shared" si="3"/>
        <v>5000</v>
      </c>
      <c r="J14" s="28">
        <f t="shared" si="4"/>
        <v>8.6506324771525565E-4</v>
      </c>
    </row>
    <row r="15" spans="1:10" ht="15.75" x14ac:dyDescent="0.25">
      <c r="A15" s="11" t="s">
        <v>6</v>
      </c>
      <c r="B15" t="s">
        <v>25</v>
      </c>
      <c r="C15" s="19">
        <v>33339.620000000003</v>
      </c>
      <c r="D15" s="19">
        <f>C15+(C15*2%)</f>
        <v>34006.412400000001</v>
      </c>
      <c r="E15" s="19">
        <f>D15</f>
        <v>34006.412400000001</v>
      </c>
      <c r="F15" s="19">
        <f>E15+(E15*2%)</f>
        <v>34686.540648000002</v>
      </c>
      <c r="G15" s="19">
        <f>F15</f>
        <v>34686.540648000002</v>
      </c>
      <c r="H15" s="17"/>
      <c r="I15" s="20">
        <f t="shared" si="3"/>
        <v>170725.52609599999</v>
      </c>
      <c r="J15" s="28">
        <f t="shared" si="4"/>
        <v>2.9537675614500276E-2</v>
      </c>
    </row>
    <row r="16" spans="1:10" x14ac:dyDescent="0.25">
      <c r="A16" s="3"/>
      <c r="C16" s="22"/>
      <c r="D16" s="22"/>
      <c r="E16" s="22"/>
      <c r="F16" s="22"/>
      <c r="G16" s="22"/>
      <c r="H16" s="17"/>
      <c r="I16" s="20"/>
      <c r="J16" s="28"/>
    </row>
    <row r="17" spans="1:10" x14ac:dyDescent="0.25">
      <c r="A17" s="3"/>
      <c r="B17" s="4" t="s">
        <v>26</v>
      </c>
      <c r="C17" s="23">
        <f>C18</f>
        <v>11559.848399999999</v>
      </c>
      <c r="D17" s="23">
        <f t="shared" ref="D17:G17" si="9">D18</f>
        <v>11559.848399999999</v>
      </c>
      <c r="E17" s="23">
        <f t="shared" si="9"/>
        <v>11559.848399999999</v>
      </c>
      <c r="F17" s="23">
        <f t="shared" si="9"/>
        <v>11559.848399999999</v>
      </c>
      <c r="G17" s="23">
        <f t="shared" si="9"/>
        <v>11559.848399999999</v>
      </c>
      <c r="H17" s="17"/>
      <c r="I17" s="20">
        <f>SUM(C17:G17)</f>
        <v>57799.241999999998</v>
      </c>
      <c r="J17" s="28">
        <f t="shared" si="4"/>
        <v>0.01</v>
      </c>
    </row>
    <row r="18" spans="1:10" x14ac:dyDescent="0.25">
      <c r="A18" s="3"/>
      <c r="B18" t="s">
        <v>27</v>
      </c>
      <c r="C18" s="19">
        <f>C4*1%</f>
        <v>11559.848399999999</v>
      </c>
      <c r="D18" s="19">
        <f>$C$18</f>
        <v>11559.848399999999</v>
      </c>
      <c r="E18" s="19">
        <f t="shared" ref="E18:G18" si="10">$C$18</f>
        <v>11559.848399999999</v>
      </c>
      <c r="F18" s="19">
        <f t="shared" si="10"/>
        <v>11559.848399999999</v>
      </c>
      <c r="G18" s="19">
        <f t="shared" si="10"/>
        <v>11559.848399999999</v>
      </c>
      <c r="H18" s="17"/>
      <c r="I18" s="20">
        <f t="shared" ref="I18:I23" si="11">SUM(C18:G18)</f>
        <v>57799.241999999998</v>
      </c>
      <c r="J18" s="28">
        <f t="shared" si="4"/>
        <v>0.01</v>
      </c>
    </row>
    <row r="19" spans="1:10" x14ac:dyDescent="0.25">
      <c r="A19" s="3"/>
      <c r="C19" s="17"/>
      <c r="D19" s="17"/>
      <c r="E19" s="17"/>
      <c r="F19" s="17"/>
      <c r="G19" s="17"/>
      <c r="H19" s="17"/>
      <c r="I19" s="20"/>
      <c r="J19" s="28"/>
    </row>
    <row r="20" spans="1:10" x14ac:dyDescent="0.25">
      <c r="A20" s="3"/>
      <c r="B20" s="4" t="s">
        <v>8</v>
      </c>
      <c r="C20" s="23">
        <f>SUM(C4-C7-C17)</f>
        <v>145140.14159999989</v>
      </c>
      <c r="D20" s="23">
        <f t="shared" ref="D20:G20" si="12">SUM(D4-D7-D17)</f>
        <v>144473.34919999985</v>
      </c>
      <c r="E20" s="23">
        <f t="shared" si="12"/>
        <v>143015.68519999986</v>
      </c>
      <c r="F20" s="23">
        <f t="shared" si="12"/>
        <v>142335.55695199993</v>
      </c>
      <c r="G20" s="23">
        <f t="shared" si="12"/>
        <v>140863.31631199995</v>
      </c>
      <c r="H20" s="17"/>
      <c r="I20" s="20">
        <f>SUM(C20:G20)</f>
        <v>715828.04926399945</v>
      </c>
      <c r="J20" s="28">
        <f t="shared" si="4"/>
        <v>0.12384730742039828</v>
      </c>
    </row>
    <row r="21" spans="1:10" x14ac:dyDescent="0.25">
      <c r="A21" s="3"/>
      <c r="B21" t="s">
        <v>9</v>
      </c>
      <c r="C21" s="19">
        <f>SUM(C22:C23)</f>
        <v>40494.099506399965</v>
      </c>
      <c r="D21" s="19">
        <f t="shared" ref="D21:G21" si="13">SUM(D22:D23)</f>
        <v>40494.099506399965</v>
      </c>
      <c r="E21" s="19">
        <f t="shared" si="13"/>
        <v>40494.099506399965</v>
      </c>
      <c r="F21" s="19">
        <f t="shared" si="13"/>
        <v>40494.099506399965</v>
      </c>
      <c r="G21" s="19">
        <f t="shared" si="13"/>
        <v>40494.099506399965</v>
      </c>
      <c r="H21" s="17"/>
      <c r="I21" s="20">
        <f t="shared" si="11"/>
        <v>202470.49753199983</v>
      </c>
      <c r="J21" s="28">
        <f t="shared" si="4"/>
        <v>3.5029957232311087E-2</v>
      </c>
    </row>
    <row r="22" spans="1:10" x14ac:dyDescent="0.25">
      <c r="A22" s="3"/>
      <c r="B22" t="s">
        <v>10</v>
      </c>
      <c r="C22" s="19">
        <f>C20*24%</f>
        <v>34833.633983999971</v>
      </c>
      <c r="D22" s="19">
        <f>$C$22</f>
        <v>34833.633983999971</v>
      </c>
      <c r="E22" s="19">
        <f t="shared" ref="E22:G22" si="14">$C$22</f>
        <v>34833.633983999971</v>
      </c>
      <c r="F22" s="19">
        <f t="shared" si="14"/>
        <v>34833.633983999971</v>
      </c>
      <c r="G22" s="19">
        <f t="shared" si="14"/>
        <v>34833.633983999971</v>
      </c>
      <c r="H22" s="17"/>
      <c r="I22" s="20">
        <f t="shared" si="11"/>
        <v>174168.16991999984</v>
      </c>
      <c r="J22" s="28">
        <f t="shared" si="4"/>
        <v>3.0133296543923511E-2</v>
      </c>
    </row>
    <row r="23" spans="1:10" x14ac:dyDescent="0.25">
      <c r="B23" t="s">
        <v>28</v>
      </c>
      <c r="C23" s="19">
        <f>C20*3.9%</f>
        <v>5660.4655223999953</v>
      </c>
      <c r="D23" s="19">
        <f>$C$23</f>
        <v>5660.4655223999953</v>
      </c>
      <c r="E23" s="19">
        <f t="shared" ref="E23:G23" si="15">$C$23</f>
        <v>5660.4655223999953</v>
      </c>
      <c r="F23" s="19">
        <f t="shared" si="15"/>
        <v>5660.4655223999953</v>
      </c>
      <c r="G23" s="19">
        <f t="shared" si="15"/>
        <v>5660.4655223999953</v>
      </c>
      <c r="H23" s="17"/>
      <c r="I23" s="20">
        <f t="shared" si="11"/>
        <v>28302.327611999975</v>
      </c>
      <c r="J23" s="28">
        <f t="shared" si="4"/>
        <v>4.8966606883875706E-3</v>
      </c>
    </row>
    <row r="24" spans="1:10" x14ac:dyDescent="0.25">
      <c r="C24" s="22"/>
      <c r="D24" s="22"/>
      <c r="E24" s="22"/>
      <c r="F24" s="22"/>
      <c r="G24" s="22"/>
      <c r="H24" s="17"/>
      <c r="I24" s="20"/>
      <c r="J24" s="28"/>
    </row>
    <row r="25" spans="1:10" ht="15.75" thickBot="1" x14ac:dyDescent="0.3">
      <c r="B25" s="1" t="s">
        <v>30</v>
      </c>
      <c r="C25" s="24">
        <f>SUM(C20-C21)</f>
        <v>104646.04209359991</v>
      </c>
      <c r="D25" s="24">
        <f t="shared" ref="D25:G25" si="16">SUM(D20-D21)</f>
        <v>103979.24969359988</v>
      </c>
      <c r="E25" s="24">
        <f t="shared" si="16"/>
        <v>102521.58569359989</v>
      </c>
      <c r="F25" s="24">
        <f t="shared" si="16"/>
        <v>101841.45744559995</v>
      </c>
      <c r="G25" s="24">
        <f t="shared" si="16"/>
        <v>100369.21680559998</v>
      </c>
      <c r="H25" s="17"/>
      <c r="I25" s="25">
        <f>SUM(C25:G25)</f>
        <v>513357.55173199961</v>
      </c>
      <c r="J25" s="28">
        <f t="shared" si="4"/>
        <v>8.8817350188087188E-2</v>
      </c>
    </row>
    <row r="26" spans="1:10" ht="15.75" thickBot="1" x14ac:dyDescent="0.3">
      <c r="B26" s="12" t="s">
        <v>11</v>
      </c>
      <c r="C26" s="29">
        <f>C25/C4</f>
        <v>9.0525445034036894E-2</v>
      </c>
      <c r="D26" s="29">
        <f t="shared" ref="D26:G26" si="17">D25/D4</f>
        <v>8.9948627434941003E-2</v>
      </c>
      <c r="E26" s="29">
        <f t="shared" si="17"/>
        <v>8.8687655881023411E-2</v>
      </c>
      <c r="F26" s="29">
        <f t="shared" si="17"/>
        <v>8.8099301929945695E-2</v>
      </c>
      <c r="G26" s="29">
        <f t="shared" si="17"/>
        <v>8.6825720660488936E-2</v>
      </c>
      <c r="H26" s="17"/>
      <c r="I26" s="27"/>
      <c r="J26" s="26"/>
    </row>
    <row r="28" spans="1:10" ht="27.75" customHeight="1" x14ac:dyDescent="0.25">
      <c r="A28" s="9" t="s">
        <v>3</v>
      </c>
      <c r="B28" s="13" t="s">
        <v>29</v>
      </c>
    </row>
    <row r="29" spans="1:10" ht="30" customHeight="1" x14ac:dyDescent="0.25">
      <c r="A29" s="9" t="s">
        <v>5</v>
      </c>
      <c r="B29" s="13" t="s">
        <v>32</v>
      </c>
    </row>
    <row r="30" spans="1:10" ht="41.25" customHeight="1" x14ac:dyDescent="0.25">
      <c r="A30" s="9" t="s">
        <v>6</v>
      </c>
      <c r="B30" s="14" t="s">
        <v>33</v>
      </c>
    </row>
  </sheetData>
  <sheetProtection algorithmName="SHA-512" hashValue="r2ppYODWIONhUAPmK3awPsSh7mRzBk6qieWSR7GtC8p2l0Y6tWckb5ojN4t55xhr3EXyNd4hPI16ibdysmSxAA==" saltValue="z/y9xr/9RUosBfWGJVGH3g==" spinCount="100000" sheet="1" formatCells="0" formatColumns="0" formatRows="0" insertColumns="0" insertRows="0" insertHyperlinks="0" deleteColumns="0" deleteRows="0" sort="0" autoFilter="0" pivotTables="0"/>
  <mergeCells count="1">
    <mergeCell ref="B1:J1"/>
  </mergeCells>
  <pageMargins left="0.7" right="0.7" top="0.75" bottom="0.75" header="0.3" footer="0.3"/>
  <pageSetup paperSize="9" scale="64" orientation="landscape" r:id="rId1"/>
  <ignoredErrors>
    <ignoredError sqref="C12" formulaRange="1"/>
    <ignoredError sqref="E15:F15 E9:F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C147F-8578-46E4-9861-7E2C4EA0E0C9}">
  <dimension ref="A1:J30"/>
  <sheetViews>
    <sheetView tabSelected="1" zoomScaleNormal="100" workbookViewId="0">
      <selection activeCell="D33" sqref="D33"/>
    </sheetView>
  </sheetViews>
  <sheetFormatPr defaultRowHeight="15" x14ac:dyDescent="0.25"/>
  <cols>
    <col min="1" max="1" width="4.42578125" customWidth="1"/>
    <col min="2" max="2" width="70.28515625" customWidth="1"/>
    <col min="3" max="7" width="13.140625" bestFit="1" customWidth="1"/>
    <col min="8" max="8" width="0.5703125" customWidth="1"/>
    <col min="9" max="9" width="14.7109375" bestFit="1" customWidth="1"/>
    <col min="10" max="10" width="10.5703125" customWidth="1"/>
  </cols>
  <sheetData>
    <row r="1" spans="1:10" ht="21" x14ac:dyDescent="0.25">
      <c r="B1" s="35" t="s">
        <v>35</v>
      </c>
      <c r="C1" s="35"/>
      <c r="D1" s="35"/>
      <c r="E1" s="35"/>
      <c r="F1" s="35"/>
      <c r="G1" s="35"/>
      <c r="H1" s="35"/>
      <c r="I1" s="35"/>
      <c r="J1" s="35"/>
    </row>
    <row r="3" spans="1:10" x14ac:dyDescent="0.25">
      <c r="B3" s="5"/>
      <c r="C3" s="6" t="s">
        <v>12</v>
      </c>
      <c r="D3" s="6" t="s">
        <v>13</v>
      </c>
      <c r="E3" s="6" t="s">
        <v>14</v>
      </c>
      <c r="F3" s="6" t="s">
        <v>15</v>
      </c>
      <c r="G3" s="6" t="s">
        <v>16</v>
      </c>
      <c r="I3" s="7" t="s">
        <v>0</v>
      </c>
      <c r="J3" s="8" t="s">
        <v>1</v>
      </c>
    </row>
    <row r="4" spans="1:10" x14ac:dyDescent="0.25">
      <c r="A4" s="15" t="s">
        <v>2</v>
      </c>
      <c r="B4" s="4" t="s">
        <v>17</v>
      </c>
      <c r="C4" s="16">
        <f>(C5+C6)</f>
        <v>836995.56</v>
      </c>
      <c r="D4" s="16">
        <f>(D5+D6)</f>
        <v>836995.56</v>
      </c>
      <c r="E4" s="16">
        <f>(E5+E6)</f>
        <v>836995.56</v>
      </c>
      <c r="F4" s="16">
        <f>(F5+F6)</f>
        <v>836995.56</v>
      </c>
      <c r="G4" s="16">
        <f>(G5+G6)</f>
        <v>836995.56</v>
      </c>
      <c r="H4" s="17"/>
      <c r="I4" s="18">
        <f>SUM(C4:G4)</f>
        <v>4184977.8000000003</v>
      </c>
      <c r="J4" s="28"/>
    </row>
    <row r="5" spans="1:10" ht="15.75" x14ac:dyDescent="0.25">
      <c r="A5" s="11" t="s">
        <v>3</v>
      </c>
      <c r="B5" t="s">
        <v>18</v>
      </c>
      <c r="C5" s="19">
        <v>551847.12</v>
      </c>
      <c r="D5" s="19">
        <f>$C$5</f>
        <v>551847.12</v>
      </c>
      <c r="E5" s="19">
        <f t="shared" ref="E5:G5" si="0">$C$5</f>
        <v>551847.12</v>
      </c>
      <c r="F5" s="19">
        <f t="shared" si="0"/>
        <v>551847.12</v>
      </c>
      <c r="G5" s="19">
        <f t="shared" si="0"/>
        <v>551847.12</v>
      </c>
      <c r="H5" s="17"/>
      <c r="I5" s="20">
        <f>SUM(C5:G5)</f>
        <v>2759235.6</v>
      </c>
      <c r="J5" s="28"/>
    </row>
    <row r="6" spans="1:10" x14ac:dyDescent="0.25">
      <c r="A6" s="10"/>
      <c r="B6" t="s">
        <v>19</v>
      </c>
      <c r="C6" s="19">
        <v>285148.44</v>
      </c>
      <c r="D6" s="19">
        <f>$C$6</f>
        <v>285148.44</v>
      </c>
      <c r="E6" s="19">
        <f t="shared" ref="E6:G6" si="1">$C$6</f>
        <v>285148.44</v>
      </c>
      <c r="F6" s="19">
        <f t="shared" si="1"/>
        <v>285148.44</v>
      </c>
      <c r="G6" s="19">
        <f t="shared" si="1"/>
        <v>285148.44</v>
      </c>
      <c r="H6" s="17"/>
      <c r="I6" s="20">
        <f>SUM(C6:G6)</f>
        <v>1425742.2</v>
      </c>
      <c r="J6" s="28"/>
    </row>
    <row r="7" spans="1:10" x14ac:dyDescent="0.25">
      <c r="A7" s="10"/>
      <c r="B7" s="4" t="s">
        <v>4</v>
      </c>
      <c r="C7" s="16">
        <f>SUM(C8+C9+C10+C11+C12+C15)</f>
        <v>711255.23</v>
      </c>
      <c r="D7" s="16">
        <f>SUM(D8+D9+D10+D11+D12+D15)</f>
        <v>711808.18299999996</v>
      </c>
      <c r="E7" s="16">
        <f>SUM(E8+E9+E10+E11+E12+E15)</f>
        <v>712810.32699999993</v>
      </c>
      <c r="F7" s="16">
        <f>SUM(F8+F9+F10+F11+F12+F15)</f>
        <v>713374.33905999991</v>
      </c>
      <c r="G7" s="16">
        <f>SUM(G8+G9+G10+G11+G12+G15)</f>
        <v>714386.50449999992</v>
      </c>
      <c r="H7" s="17"/>
      <c r="I7" s="18">
        <f>SUM(C7:G7)</f>
        <v>3563634.5835599992</v>
      </c>
      <c r="J7" s="28">
        <f>I7/$I$4</f>
        <v>0.8515301045467909</v>
      </c>
    </row>
    <row r="8" spans="1:10" x14ac:dyDescent="0.25">
      <c r="B8" t="s">
        <v>20</v>
      </c>
      <c r="C8" s="19">
        <v>577520.43999999994</v>
      </c>
      <c r="D8" s="19">
        <f>$C$8</f>
        <v>577520.43999999994</v>
      </c>
      <c r="E8" s="19">
        <f t="shared" ref="E8:G8" si="2">$C$8</f>
        <v>577520.43999999994</v>
      </c>
      <c r="F8" s="19">
        <f t="shared" si="2"/>
        <v>577520.43999999994</v>
      </c>
      <c r="G8" s="19">
        <f t="shared" si="2"/>
        <v>577520.43999999994</v>
      </c>
      <c r="H8" s="17"/>
      <c r="I8" s="20">
        <f t="shared" ref="I8:I15" si="3">SUM(C8:G8)</f>
        <v>2887602.1999999997</v>
      </c>
      <c r="J8" s="28">
        <f>I8/$I$4</f>
        <v>0.68999223842955615</v>
      </c>
    </row>
    <row r="9" spans="1:10" ht="15.75" x14ac:dyDescent="0.25">
      <c r="A9" s="11"/>
      <c r="B9" t="s">
        <v>21</v>
      </c>
      <c r="C9" s="19">
        <v>100214.39999999999</v>
      </c>
      <c r="D9" s="19">
        <f>C9</f>
        <v>100214.39999999999</v>
      </c>
      <c r="E9" s="19">
        <f>D9+(D9*1%)</f>
        <v>101216.54399999999</v>
      </c>
      <c r="F9" s="19">
        <f>E9</f>
        <v>101216.54399999999</v>
      </c>
      <c r="G9" s="19">
        <f>F9+(F9*1%)</f>
        <v>102228.70943999999</v>
      </c>
      <c r="H9" s="17"/>
      <c r="I9" s="20">
        <f t="shared" si="3"/>
        <v>505090.59743999998</v>
      </c>
      <c r="J9" s="28">
        <f t="shared" ref="J9:J25" si="4">I9/$I$4</f>
        <v>0.12069134451322536</v>
      </c>
    </row>
    <row r="10" spans="1:10" ht="15.75" x14ac:dyDescent="0.25">
      <c r="A10" s="11" t="s">
        <v>5</v>
      </c>
      <c r="B10" t="s">
        <v>22</v>
      </c>
      <c r="C10" s="30">
        <v>2372.7399999999998</v>
      </c>
      <c r="D10" s="30">
        <f>$C$10</f>
        <v>2372.7399999999998</v>
      </c>
      <c r="E10" s="30">
        <f t="shared" ref="E10:G10" si="5">$C$10</f>
        <v>2372.7399999999998</v>
      </c>
      <c r="F10" s="30">
        <f t="shared" si="5"/>
        <v>2372.7399999999998</v>
      </c>
      <c r="G10" s="30">
        <f t="shared" si="5"/>
        <v>2372.7399999999998</v>
      </c>
      <c r="H10" s="31"/>
      <c r="I10" s="32">
        <f t="shared" si="3"/>
        <v>11863.699999999999</v>
      </c>
      <c r="J10" s="28">
        <f t="shared" si="4"/>
        <v>2.834829852621918E-3</v>
      </c>
    </row>
    <row r="11" spans="1:10" ht="15.75" x14ac:dyDescent="0.25">
      <c r="A11" s="11"/>
      <c r="B11" s="2"/>
      <c r="C11" s="21"/>
      <c r="D11" s="21"/>
      <c r="E11" s="21"/>
      <c r="F11" s="21"/>
      <c r="G11" s="21"/>
      <c r="H11" s="17"/>
      <c r="I11" s="20">
        <f t="shared" si="3"/>
        <v>0</v>
      </c>
      <c r="J11" s="28">
        <f t="shared" si="4"/>
        <v>0</v>
      </c>
    </row>
    <row r="12" spans="1:10" ht="15.75" x14ac:dyDescent="0.25">
      <c r="A12" s="11"/>
      <c r="B12" t="s">
        <v>7</v>
      </c>
      <c r="C12" s="19">
        <f>SUM(C13:C14)</f>
        <v>3500</v>
      </c>
      <c r="D12" s="19">
        <f t="shared" ref="D12:G12" si="6">SUM(D13:D14)</f>
        <v>3500</v>
      </c>
      <c r="E12" s="19">
        <f t="shared" si="6"/>
        <v>3500</v>
      </c>
      <c r="F12" s="19">
        <f t="shared" si="6"/>
        <v>3500</v>
      </c>
      <c r="G12" s="19">
        <f t="shared" si="6"/>
        <v>3500</v>
      </c>
      <c r="H12" s="17"/>
      <c r="I12" s="20">
        <f t="shared" si="3"/>
        <v>17500</v>
      </c>
      <c r="J12" s="28">
        <f t="shared" si="4"/>
        <v>4.1816231378814005E-3</v>
      </c>
    </row>
    <row r="13" spans="1:10" ht="15.75" x14ac:dyDescent="0.25">
      <c r="A13" s="11"/>
      <c r="B13" t="s">
        <v>23</v>
      </c>
      <c r="C13" s="19">
        <v>2500</v>
      </c>
      <c r="D13" s="19">
        <f>$C$13</f>
        <v>2500</v>
      </c>
      <c r="E13" s="19">
        <f t="shared" ref="E13:G13" si="7">$C$13</f>
        <v>2500</v>
      </c>
      <c r="F13" s="19">
        <f t="shared" si="7"/>
        <v>2500</v>
      </c>
      <c r="G13" s="19">
        <f t="shared" si="7"/>
        <v>2500</v>
      </c>
      <c r="H13" s="17"/>
      <c r="I13" s="20">
        <f t="shared" si="3"/>
        <v>12500</v>
      </c>
      <c r="J13" s="28">
        <f t="shared" si="4"/>
        <v>2.9868736699152857E-3</v>
      </c>
    </row>
    <row r="14" spans="1:10" ht="15.75" x14ac:dyDescent="0.25">
      <c r="A14" s="11"/>
      <c r="B14" t="s">
        <v>24</v>
      </c>
      <c r="C14" s="19">
        <v>1000</v>
      </c>
      <c r="D14" s="19">
        <f>$C$14</f>
        <v>1000</v>
      </c>
      <c r="E14" s="19">
        <f t="shared" ref="E14:G14" si="8">$C$14</f>
        <v>1000</v>
      </c>
      <c r="F14" s="19">
        <f t="shared" si="8"/>
        <v>1000</v>
      </c>
      <c r="G14" s="19">
        <f t="shared" si="8"/>
        <v>1000</v>
      </c>
      <c r="H14" s="17"/>
      <c r="I14" s="20">
        <f t="shared" si="3"/>
        <v>5000</v>
      </c>
      <c r="J14" s="28">
        <f t="shared" si="4"/>
        <v>1.1947494679661144E-3</v>
      </c>
    </row>
    <row r="15" spans="1:10" ht="30" x14ac:dyDescent="0.25">
      <c r="A15" s="11" t="s">
        <v>6</v>
      </c>
      <c r="B15" s="34" t="s">
        <v>25</v>
      </c>
      <c r="C15" s="19">
        <v>27647.65</v>
      </c>
      <c r="D15" s="19">
        <f>C15+(C15*2%)</f>
        <v>28200.603000000003</v>
      </c>
      <c r="E15" s="19">
        <f>D15</f>
        <v>28200.603000000003</v>
      </c>
      <c r="F15" s="19">
        <f>E15+(E15*2%)</f>
        <v>28764.615060000004</v>
      </c>
      <c r="G15" s="19">
        <f>F15</f>
        <v>28764.615060000004</v>
      </c>
      <c r="H15" s="17"/>
      <c r="I15" s="20">
        <f t="shared" si="3"/>
        <v>141578.08612000002</v>
      </c>
      <c r="J15" s="28">
        <f t="shared" si="4"/>
        <v>3.3830068613506147E-2</v>
      </c>
    </row>
    <row r="16" spans="1:10" x14ac:dyDescent="0.25">
      <c r="A16" s="3"/>
      <c r="C16" s="22"/>
      <c r="D16" s="22"/>
      <c r="E16" s="22"/>
      <c r="F16" s="22"/>
      <c r="G16" s="22"/>
      <c r="H16" s="17"/>
      <c r="I16" s="20"/>
      <c r="J16" s="28"/>
    </row>
    <row r="17" spans="1:10" x14ac:dyDescent="0.25">
      <c r="A17" s="3"/>
      <c r="B17" s="4" t="s">
        <v>26</v>
      </c>
      <c r="C17" s="23">
        <f>C18</f>
        <v>8369.9556000000011</v>
      </c>
      <c r="D17" s="23">
        <f t="shared" ref="D17:G17" si="9">D18</f>
        <v>8369.9556000000011</v>
      </c>
      <c r="E17" s="23">
        <f t="shared" si="9"/>
        <v>8369.9556000000011</v>
      </c>
      <c r="F17" s="23">
        <f t="shared" si="9"/>
        <v>8369.9556000000011</v>
      </c>
      <c r="G17" s="23">
        <f t="shared" si="9"/>
        <v>8369.9556000000011</v>
      </c>
      <c r="H17" s="17"/>
      <c r="I17" s="20">
        <f>SUM(C17:G17)</f>
        <v>41849.778000000006</v>
      </c>
      <c r="J17" s="28">
        <f t="shared" si="4"/>
        <v>0.01</v>
      </c>
    </row>
    <row r="18" spans="1:10" x14ac:dyDescent="0.25">
      <c r="A18" s="3"/>
      <c r="B18" t="s">
        <v>27</v>
      </c>
      <c r="C18" s="19">
        <f>C4*1%</f>
        <v>8369.9556000000011</v>
      </c>
      <c r="D18" s="19">
        <f>$C$18</f>
        <v>8369.9556000000011</v>
      </c>
      <c r="E18" s="19">
        <f t="shared" ref="E18:G18" si="10">$C$18</f>
        <v>8369.9556000000011</v>
      </c>
      <c r="F18" s="19">
        <f t="shared" si="10"/>
        <v>8369.9556000000011</v>
      </c>
      <c r="G18" s="19">
        <f t="shared" si="10"/>
        <v>8369.9556000000011</v>
      </c>
      <c r="H18" s="17"/>
      <c r="I18" s="20">
        <f t="shared" ref="I18:I23" si="11">SUM(C18:G18)</f>
        <v>41849.778000000006</v>
      </c>
      <c r="J18" s="28">
        <f t="shared" si="4"/>
        <v>0.01</v>
      </c>
    </row>
    <row r="19" spans="1:10" x14ac:dyDescent="0.25">
      <c r="A19" s="3"/>
      <c r="C19" s="17"/>
      <c r="D19" s="17"/>
      <c r="E19" s="17"/>
      <c r="F19" s="17"/>
      <c r="G19" s="17"/>
      <c r="H19" s="17"/>
      <c r="I19" s="20"/>
      <c r="J19" s="28"/>
    </row>
    <row r="20" spans="1:10" x14ac:dyDescent="0.25">
      <c r="A20" s="3"/>
      <c r="B20" s="4" t="s">
        <v>8</v>
      </c>
      <c r="C20" s="23">
        <f>SUM(C4-C7-C17)</f>
        <v>117370.37440000007</v>
      </c>
      <c r="D20" s="23">
        <f t="shared" ref="D20:G20" si="12">SUM(D4-D7-D17)</f>
        <v>116817.42140000009</v>
      </c>
      <c r="E20" s="23">
        <f t="shared" si="12"/>
        <v>115815.27740000012</v>
      </c>
      <c r="F20" s="23">
        <f t="shared" si="12"/>
        <v>115251.26534000014</v>
      </c>
      <c r="G20" s="23">
        <f t="shared" si="12"/>
        <v>114239.09990000013</v>
      </c>
      <c r="H20" s="17"/>
      <c r="I20" s="20">
        <f>SUM(C20:G20)</f>
        <v>579493.43844000052</v>
      </c>
      <c r="J20" s="28">
        <f t="shared" si="4"/>
        <v>0.13846989545320898</v>
      </c>
    </row>
    <row r="21" spans="1:10" x14ac:dyDescent="0.25">
      <c r="A21" s="3"/>
      <c r="B21" t="s">
        <v>9</v>
      </c>
      <c r="C21" s="19">
        <f>SUM(C22:C23)</f>
        <v>32746.33445760002</v>
      </c>
      <c r="D21" s="19">
        <f t="shared" ref="D21:G21" si="13">SUM(D22:D23)</f>
        <v>32746.33445760002</v>
      </c>
      <c r="E21" s="19">
        <f t="shared" si="13"/>
        <v>32746.33445760002</v>
      </c>
      <c r="F21" s="19">
        <f t="shared" si="13"/>
        <v>32746.33445760002</v>
      </c>
      <c r="G21" s="19">
        <f t="shared" si="13"/>
        <v>32746.33445760002</v>
      </c>
      <c r="H21" s="17"/>
      <c r="I21" s="20">
        <f t="shared" si="11"/>
        <v>163731.67228800009</v>
      </c>
      <c r="J21" s="28">
        <f t="shared" si="4"/>
        <v>3.9123665671058058E-2</v>
      </c>
    </row>
    <row r="22" spans="1:10" x14ac:dyDescent="0.25">
      <c r="A22" s="3"/>
      <c r="B22" t="s">
        <v>10</v>
      </c>
      <c r="C22" s="19">
        <f>C20*24%</f>
        <v>28168.889856000016</v>
      </c>
      <c r="D22" s="19">
        <f>$C$22</f>
        <v>28168.889856000016</v>
      </c>
      <c r="E22" s="19">
        <f t="shared" ref="E22:G22" si="14">$C$22</f>
        <v>28168.889856000016</v>
      </c>
      <c r="F22" s="19">
        <f t="shared" si="14"/>
        <v>28168.889856000016</v>
      </c>
      <c r="G22" s="19">
        <f t="shared" si="14"/>
        <v>28168.889856000016</v>
      </c>
      <c r="H22" s="17"/>
      <c r="I22" s="20">
        <f t="shared" si="11"/>
        <v>140844.44928000009</v>
      </c>
      <c r="J22" s="28">
        <f t="shared" si="4"/>
        <v>3.3654766168652095E-2</v>
      </c>
    </row>
    <row r="23" spans="1:10" x14ac:dyDescent="0.25">
      <c r="B23" t="s">
        <v>28</v>
      </c>
      <c r="C23" s="19">
        <f>C20*3.9%</f>
        <v>4577.4446016000029</v>
      </c>
      <c r="D23" s="19">
        <f>$C$23</f>
        <v>4577.4446016000029</v>
      </c>
      <c r="E23" s="19">
        <f t="shared" ref="E23:G23" si="15">$C$23</f>
        <v>4577.4446016000029</v>
      </c>
      <c r="F23" s="19">
        <f t="shared" si="15"/>
        <v>4577.4446016000029</v>
      </c>
      <c r="G23" s="19">
        <f t="shared" si="15"/>
        <v>4577.4446016000029</v>
      </c>
      <c r="H23" s="17"/>
      <c r="I23" s="20">
        <f t="shared" si="11"/>
        <v>22887.223008000015</v>
      </c>
      <c r="J23" s="28">
        <f t="shared" si="4"/>
        <v>5.4688995024059659E-3</v>
      </c>
    </row>
    <row r="24" spans="1:10" x14ac:dyDescent="0.25">
      <c r="C24" s="22"/>
      <c r="D24" s="22"/>
      <c r="E24" s="22"/>
      <c r="F24" s="22"/>
      <c r="G24" s="22"/>
      <c r="H24" s="17"/>
      <c r="I24" s="20"/>
      <c r="J24" s="28"/>
    </row>
    <row r="25" spans="1:10" ht="15.75" thickBot="1" x14ac:dyDescent="0.3">
      <c r="B25" s="1" t="s">
        <v>30</v>
      </c>
      <c r="C25" s="24">
        <f>SUM(C20-C21)</f>
        <v>84624.03994240005</v>
      </c>
      <c r="D25" s="24">
        <f t="shared" ref="D25:G25" si="16">SUM(D20-D21)</f>
        <v>84071.08694240007</v>
      </c>
      <c r="E25" s="24">
        <f t="shared" si="16"/>
        <v>83068.942942400099</v>
      </c>
      <c r="F25" s="24">
        <f t="shared" si="16"/>
        <v>82504.93088240012</v>
      </c>
      <c r="G25" s="24">
        <f t="shared" si="16"/>
        <v>81492.765442400108</v>
      </c>
      <c r="H25" s="17"/>
      <c r="I25" s="25">
        <f>SUM(C25:G25)</f>
        <v>415761.76615200046</v>
      </c>
      <c r="J25" s="28">
        <f t="shared" si="4"/>
        <v>9.9346229782150922E-2</v>
      </c>
    </row>
    <row r="26" spans="1:10" ht="15.75" thickBot="1" x14ac:dyDescent="0.3">
      <c r="B26" s="12" t="s">
        <v>11</v>
      </c>
      <c r="C26" s="29">
        <f>C25/C4</f>
        <v>0.10110452669832568</v>
      </c>
      <c r="D26" s="29">
        <f t="shared" ref="D26:G26" si="17">D25/D4</f>
        <v>0.10044388639576543</v>
      </c>
      <c r="E26" s="29">
        <f t="shared" si="17"/>
        <v>9.9246575384940028E-2</v>
      </c>
      <c r="F26" s="29">
        <f t="shared" si="17"/>
        <v>9.8572722276328587E-2</v>
      </c>
      <c r="G26" s="29">
        <f t="shared" si="17"/>
        <v>9.7363438155394874E-2</v>
      </c>
      <c r="H26" s="17"/>
      <c r="I26" s="27"/>
      <c r="J26" s="26"/>
    </row>
    <row r="28" spans="1:10" ht="27.75" customHeight="1" x14ac:dyDescent="0.25">
      <c r="A28" s="9" t="s">
        <v>3</v>
      </c>
      <c r="B28" s="13" t="s">
        <v>29</v>
      </c>
    </row>
    <row r="29" spans="1:10" ht="30" customHeight="1" x14ac:dyDescent="0.25">
      <c r="A29" s="9" t="s">
        <v>5</v>
      </c>
      <c r="B29" s="13" t="s">
        <v>32</v>
      </c>
    </row>
    <row r="30" spans="1:10" ht="41.25" customHeight="1" x14ac:dyDescent="0.25">
      <c r="A30" s="9" t="s">
        <v>6</v>
      </c>
      <c r="B30" s="14" t="s">
        <v>33</v>
      </c>
    </row>
  </sheetData>
  <sheetProtection algorithmName="SHA-512" hashValue="FFrPr6k2oQ1NbQl+zJamcQt0oJ4U6CqXZO3rhygKHBB7tMmmesbAIERlHCk2O3X9sCX1dPmZBvJNR3l1ZHnfYA==" saltValue="CUGGAHf56goZZk9zXpm4NA==" spinCount="100000" sheet="1" formatCells="0" formatColumns="0" formatRows="0" insertColumns="0" insertRows="0" insertHyperlinks="0" deleteColumns="0" deleteRows="0" sort="0" autoFilter="0" pivotTables="0"/>
  <mergeCells count="1">
    <mergeCell ref="B1:J1"/>
  </mergeCells>
  <pageMargins left="0.7" right="0.7" top="0.75" bottom="0.75" header="0.3" footer="0.3"/>
  <pageSetup paperSize="9" scale="77" orientation="landscape" r:id="rId1"/>
  <ignoredErrors>
    <ignoredError sqref="E9:F9 E15:F15" formula="1"/>
    <ignoredError sqref="C1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8A615-C869-48C6-9D7D-3F07DB0EDB32}">
  <dimension ref="B2:K10"/>
  <sheetViews>
    <sheetView workbookViewId="0">
      <selection activeCell="E7" sqref="E7"/>
    </sheetView>
  </sheetViews>
  <sheetFormatPr defaultRowHeight="15" x14ac:dyDescent="0.25"/>
  <cols>
    <col min="2" max="2" width="35.28515625" bestFit="1" customWidth="1"/>
    <col min="3" max="3" width="16" bestFit="1" customWidth="1"/>
    <col min="5" max="5" width="16" bestFit="1" customWidth="1"/>
    <col min="6" max="7" width="15" bestFit="1" customWidth="1"/>
    <col min="9" max="11" width="15" bestFit="1" customWidth="1"/>
  </cols>
  <sheetData>
    <row r="2" spans="2:11" x14ac:dyDescent="0.25">
      <c r="E2" s="36" t="s">
        <v>42</v>
      </c>
      <c r="F2" s="36"/>
      <c r="G2" s="36"/>
      <c r="I2" s="36" t="s">
        <v>43</v>
      </c>
      <c r="J2" s="36"/>
      <c r="K2" s="36"/>
    </row>
    <row r="3" spans="2:11" x14ac:dyDescent="0.25">
      <c r="E3" s="33" t="s">
        <v>39</v>
      </c>
      <c r="F3" s="33" t="s">
        <v>40</v>
      </c>
      <c r="G3" s="33" t="s">
        <v>41</v>
      </c>
    </row>
    <row r="4" spans="2:11" x14ac:dyDescent="0.25">
      <c r="B4" t="s">
        <v>38</v>
      </c>
      <c r="C4" s="17">
        <f>C5/5</f>
        <v>3611311.3199999994</v>
      </c>
      <c r="E4" s="17">
        <f>E5/5</f>
        <v>1618330.92</v>
      </c>
      <c r="F4" s="17">
        <f>F5/5</f>
        <v>1155984.8399999999</v>
      </c>
      <c r="G4" s="17">
        <f>G5/5</f>
        <v>836995.56</v>
      </c>
      <c r="I4" s="17">
        <f>E4*1.5</f>
        <v>2427496.38</v>
      </c>
      <c r="J4" s="17">
        <f t="shared" ref="J4:K4" si="0">F4*1.5</f>
        <v>1733977.2599999998</v>
      </c>
      <c r="K4" s="17">
        <f t="shared" si="0"/>
        <v>1255493.3400000001</v>
      </c>
    </row>
    <row r="5" spans="2:11" x14ac:dyDescent="0.25">
      <c r="B5" t="s">
        <v>36</v>
      </c>
      <c r="C5" s="17">
        <f>'Lotto 1 - Nazionale 15'!I4+'Lotto 2 - Nazionale 16'!I4+'Lotto 3 - Nazionale 17'!I4</f>
        <v>18056556.599999998</v>
      </c>
      <c r="E5" s="17">
        <f>'Lotto 1 - Nazionale 15'!I4</f>
        <v>8091654.5999999996</v>
      </c>
      <c r="F5" s="17">
        <f>'Lotto 2 - Nazionale 16'!I4</f>
        <v>5779924.1999999993</v>
      </c>
      <c r="G5" s="17">
        <f>'Lotto 3 - Nazionale 17'!I4</f>
        <v>4184977.8000000003</v>
      </c>
    </row>
    <row r="6" spans="2:11" x14ac:dyDescent="0.25">
      <c r="B6" t="s">
        <v>37</v>
      </c>
      <c r="C6" s="17">
        <f>C4/2</f>
        <v>1805655.6599999997</v>
      </c>
      <c r="E6" s="17">
        <f>E4/2</f>
        <v>809165.46</v>
      </c>
      <c r="F6" s="17">
        <f>F4/2</f>
        <v>577992.41999999993</v>
      </c>
      <c r="G6" s="17">
        <f>G4/2</f>
        <v>418497.78</v>
      </c>
    </row>
    <row r="7" spans="2:11" x14ac:dyDescent="0.25">
      <c r="C7" s="17">
        <f>C5+C6</f>
        <v>19862212.259999998</v>
      </c>
      <c r="E7" s="17">
        <f>SUM(E5:E6)</f>
        <v>8900820.0599999987</v>
      </c>
      <c r="F7" s="17">
        <f t="shared" ref="F7:G7" si="1">SUM(F5:F6)</f>
        <v>6357916.6199999992</v>
      </c>
      <c r="G7" s="17">
        <f t="shared" si="1"/>
        <v>4603475.58</v>
      </c>
    </row>
    <row r="9" spans="2:11" x14ac:dyDescent="0.25">
      <c r="I9" s="36" t="s">
        <v>44</v>
      </c>
      <c r="J9" s="36"/>
      <c r="K9" s="36"/>
    </row>
    <row r="10" spans="2:11" x14ac:dyDescent="0.25">
      <c r="I10" s="17">
        <f>E5*1%</f>
        <v>80916.546000000002</v>
      </c>
      <c r="J10" s="17">
        <f t="shared" ref="J10:K10" si="2">F5*1%</f>
        <v>57799.241999999991</v>
      </c>
      <c r="K10" s="17">
        <f t="shared" si="2"/>
        <v>41849.778000000006</v>
      </c>
    </row>
  </sheetData>
  <mergeCells count="3">
    <mergeCell ref="E2:G2"/>
    <mergeCell ref="I2:K2"/>
    <mergeCell ref="I9:K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AE10CE0F6C504D964AB6D9A1593947" ma:contentTypeVersion="2" ma:contentTypeDescription="Creare un nuovo documento." ma:contentTypeScope="" ma:versionID="e4bf07a73f850f4215a0171c226dc953">
  <xsd:schema xmlns:xsd="http://www.w3.org/2001/XMLSchema" xmlns:xs="http://www.w3.org/2001/XMLSchema" xmlns:p="http://schemas.microsoft.com/office/2006/metadata/properties" xmlns:ns2="c6d2ce77-d7a1-4984-b0aa-e46c97a84333" targetNamespace="http://schemas.microsoft.com/office/2006/metadata/properties" ma:root="true" ma:fieldsID="2818af9c01cdf8402fe8b22c3580fe47" ns2:_="">
    <xsd:import namespace="c6d2ce77-d7a1-4984-b0aa-e46c97a843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2ce77-d7a1-4984-b0aa-e46c97a843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1B3CAB-6B33-4D4C-AFF5-31681A9EC0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55F611-E214-4F89-97C0-622FEC7603C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6d2ce77-d7a1-4984-b0aa-e46c97a84333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A23F636-7838-4F13-9286-4CF66DDA3B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2ce77-d7a1-4984-b0aa-e46c97a843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Lotto 1 - Nazionale 15</vt:lpstr>
      <vt:lpstr>Lotto 2 - Nazionale 16</vt:lpstr>
      <vt:lpstr>Lotto 3 - Nazionale 17</vt:lpstr>
      <vt:lpstr>Riepilogo</vt:lpstr>
      <vt:lpstr>'Lotto 1 - Nazionale 15'!Area_stampa</vt:lpstr>
      <vt:lpstr>'Lotto 2 - Nazionale 16'!Area_stampa</vt:lpstr>
      <vt:lpstr>'Lotto 3 - Nazionale 17'!Area_stampa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Florindo Mennitti</dc:creator>
  <cp:keywords/>
  <dc:description/>
  <cp:lastModifiedBy>Maria Gagliardi</cp:lastModifiedBy>
  <cp:revision/>
  <cp:lastPrinted>2022-03-30T14:26:04Z</cp:lastPrinted>
  <dcterms:created xsi:type="dcterms:W3CDTF">2021-11-19T11:48:20Z</dcterms:created>
  <dcterms:modified xsi:type="dcterms:W3CDTF">2022-03-30T14:29:53Z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0x010100AEAE10CE0F6C504D964AB6D9A1593947</vt:lpwstr>
  </property>
</Properties>
</file>